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360" tabRatio="931" firstSheet="11" activeTab="18"/>
  </bookViews>
  <sheets>
    <sheet name="1 чемп" sheetId="1" r:id="rId1"/>
    <sheet name="2 чемп" sheetId="2" r:id="rId2"/>
    <sheet name="3 чемп" sheetId="3" r:id="rId3"/>
    <sheet name="4 чемп" sheetId="4" r:id="rId4"/>
    <sheet name="5 чемп" sheetId="5" r:id="rId5"/>
    <sheet name="6 чемп" sheetId="6" r:id="rId6"/>
    <sheet name="7 чемп" sheetId="7" r:id="rId7"/>
    <sheet name="8 чемп" sheetId="8" r:id="rId8"/>
    <sheet name="9 чемп" sheetId="9" r:id="rId9"/>
    <sheet name="10 чемп" sheetId="10" r:id="rId10"/>
    <sheet name="11 чемп" sheetId="11" r:id="rId11"/>
    <sheet name="12 чемп" sheetId="12" r:id="rId12"/>
    <sheet name="13 чемп" sheetId="13" r:id="rId13"/>
    <sheet name="14 чемп" sheetId="14" r:id="rId14"/>
    <sheet name="15 чемп" sheetId="15" r:id="rId15"/>
    <sheet name="16 чемп" sheetId="16" r:id="rId16"/>
    <sheet name="17 чемп" sheetId="17" r:id="rId17"/>
    <sheet name="18 чемп" sheetId="18" r:id="rId18"/>
    <sheet name="Итоги 18 ч-тов" sheetId="19" r:id="rId19"/>
    <sheet name="Все лауреаты АФК" sheetId="20" r:id="rId20"/>
    <sheet name="чемпионы АФК" sheetId="21" r:id="rId21"/>
    <sheet name="18 кубков" sheetId="22" r:id="rId22"/>
    <sheet name="личная шахматка 2014" sheetId="23" r:id="rId23"/>
    <sheet name="Шахматка 18 чемпов" sheetId="24" r:id="rId24"/>
    <sheet name="серии игроков-18" sheetId="25" r:id="rId25"/>
    <sheet name="все матчи3" sheetId="26" r:id="rId26"/>
    <sheet name="все матчи2" sheetId="27" state="hidden" r:id="rId27"/>
    <sheet name="все матчи" sheetId="28" state="hidden" r:id="rId28"/>
    <sheet name="Лист2" sheetId="29" state="hidden" r:id="rId29"/>
  </sheets>
  <definedNames>
    <definedName name="_xlnm.Print_Titles" localSheetId="27">'все матчи'!$A:$B</definedName>
    <definedName name="_xlnm.Print_Titles" localSheetId="26">'все матчи2'!$A:$B</definedName>
  </definedNames>
  <calcPr fullCalcOnLoad="1"/>
</workbook>
</file>

<file path=xl/comments26.xml><?xml version="1.0" encoding="utf-8"?>
<comments xmlns="http://schemas.openxmlformats.org/spreadsheetml/2006/main">
  <authors>
    <author>Dudin</author>
  </authors>
  <commentList>
    <comment ref="C1" authorId="0">
      <text>
        <r>
          <rPr>
            <b/>
            <sz val="8"/>
            <rFont val="Tahoma"/>
            <family val="2"/>
          </rPr>
          <t>Dudin:</t>
        </r>
        <r>
          <rPr>
            <sz val="8"/>
            <rFont val="Tahoma"/>
            <family val="2"/>
          </rPr>
          <t xml:space="preserve">
15 чемпионат</t>
        </r>
      </text>
    </comment>
    <comment ref="BG1" authorId="0">
      <text>
        <r>
          <rPr>
            <b/>
            <sz val="8"/>
            <rFont val="Tahoma"/>
            <family val="2"/>
          </rPr>
          <t>Dudin:</t>
        </r>
        <r>
          <rPr>
            <sz val="8"/>
            <rFont val="Tahoma"/>
            <family val="2"/>
          </rPr>
          <t xml:space="preserve">
17 чемпионат</t>
        </r>
      </text>
    </comment>
    <comment ref="AC1" authorId="0">
      <text>
        <r>
          <rPr>
            <b/>
            <sz val="8"/>
            <rFont val="Tahoma"/>
            <family val="2"/>
          </rPr>
          <t>Dudin:</t>
        </r>
        <r>
          <rPr>
            <sz val="8"/>
            <rFont val="Tahoma"/>
            <family val="2"/>
          </rPr>
          <t xml:space="preserve">
16 чемпионат</t>
        </r>
      </text>
    </comment>
    <comment ref="CG1" authorId="0">
      <text>
        <r>
          <rPr>
            <b/>
            <sz val="8"/>
            <rFont val="Tahoma"/>
            <family val="2"/>
          </rPr>
          <t>Dudin:</t>
        </r>
        <r>
          <rPr>
            <sz val="8"/>
            <rFont val="Tahoma"/>
            <family val="2"/>
          </rPr>
          <t xml:space="preserve">
17 чемпионат</t>
        </r>
      </text>
    </comment>
  </commentList>
</comments>
</file>

<file path=xl/comments27.xml><?xml version="1.0" encoding="utf-8"?>
<comments xmlns="http://schemas.openxmlformats.org/spreadsheetml/2006/main">
  <authors>
    <author>Dudin</author>
  </authors>
  <commentList>
    <comment ref="GZ1" authorId="0">
      <text>
        <r>
          <rPr>
            <b/>
            <sz val="8"/>
            <rFont val="Tahoma"/>
            <family val="2"/>
          </rPr>
          <t>Dudin:</t>
        </r>
        <r>
          <rPr>
            <sz val="8"/>
            <rFont val="Tahoma"/>
            <family val="2"/>
          </rPr>
          <t xml:space="preserve">
15 чемпионат</t>
        </r>
      </text>
    </comment>
  </commentList>
</comments>
</file>

<file path=xl/sharedStrings.xml><?xml version="1.0" encoding="utf-8"?>
<sst xmlns="http://schemas.openxmlformats.org/spreadsheetml/2006/main" count="22720" uniqueCount="1293">
  <si>
    <t>2:1 2:3</t>
  </si>
  <si>
    <t>2:2 1:1</t>
  </si>
  <si>
    <t>3:1 1:2</t>
  </si>
  <si>
    <t>0:2 2:1</t>
  </si>
  <si>
    <t>2:2 0:2</t>
  </si>
  <si>
    <t>0:1 1:2</t>
  </si>
  <si>
    <t>2:0 2:1</t>
  </si>
  <si>
    <t>1:1 3:0</t>
  </si>
  <si>
    <t>0:2 1:2</t>
  </si>
  <si>
    <t>1:0 1:2</t>
  </si>
  <si>
    <t>1:2 3:2</t>
  </si>
  <si>
    <t>1:2 2:3</t>
  </si>
  <si>
    <t>2:1 3:2</t>
  </si>
  <si>
    <t>1:3 2:1</t>
  </si>
  <si>
    <t>2:2 2:0</t>
  </si>
  <si>
    <t>4:0 0:2</t>
  </si>
  <si>
    <t>0:4 2:0</t>
  </si>
  <si>
    <t>2:3 1:5</t>
  </si>
  <si>
    <t>3:2 5:1</t>
  </si>
  <si>
    <t>4:3 0:2</t>
  </si>
  <si>
    <t>3:4 2:0</t>
  </si>
  <si>
    <t>1:1 0:3</t>
  </si>
  <si>
    <t>0:1 2:1</t>
  </si>
  <si>
    <t>1:0 2:1</t>
  </si>
  <si>
    <t>5:3 0:5</t>
  </si>
  <si>
    <t>3:5 5:0</t>
  </si>
  <si>
    <t>4:1 3:2</t>
  </si>
  <si>
    <t>1:4 2:3</t>
  </si>
  <si>
    <t>2:0 1:2</t>
  </si>
  <si>
    <t>0:3 2:2</t>
  </si>
  <si>
    <t>3:0 2:2</t>
  </si>
  <si>
    <t>1:3 1:1</t>
  </si>
  <si>
    <t>3:1 1:1</t>
  </si>
  <si>
    <t>3:3 5:2</t>
  </si>
  <si>
    <t>3:3 2:5</t>
  </si>
  <si>
    <t>3:2 2:3</t>
  </si>
  <si>
    <t>2:3 3:2</t>
  </si>
  <si>
    <t>2:0 0:4</t>
  </si>
  <si>
    <t>0:2 4:0</t>
  </si>
  <si>
    <t>1:3 3:0</t>
  </si>
  <si>
    <t>3:1 0:3</t>
  </si>
  <si>
    <t>0:0 3:2</t>
  </si>
  <si>
    <t>0:0 2:3</t>
  </si>
  <si>
    <t>4:1 3:1</t>
  </si>
  <si>
    <t>1:4 1:3</t>
  </si>
  <si>
    <t>1:3 3:1</t>
  </si>
  <si>
    <t>3:1 1:3</t>
  </si>
  <si>
    <t>3:2 1:1</t>
  </si>
  <si>
    <t>2:3 1:1</t>
  </si>
  <si>
    <t>1:0 2:2</t>
  </si>
  <si>
    <t>0:1 2:2</t>
  </si>
  <si>
    <t>3:2 4:0</t>
  </si>
  <si>
    <t>2:3 0:4</t>
  </si>
  <si>
    <t>0:2 3:2</t>
  </si>
  <si>
    <t>2:0 2:3</t>
  </si>
  <si>
    <t>1:1 2:3</t>
  </si>
  <si>
    <t>1:1 3:2</t>
  </si>
  <si>
    <t>0:2 5:1</t>
  </si>
  <si>
    <t>2:0 1:5</t>
  </si>
  <si>
    <t>0:2 2:0</t>
  </si>
  <si>
    <t>2:0 0:2</t>
  </si>
  <si>
    <t>1:2 1:2</t>
  </si>
  <si>
    <t>2:1 2:1</t>
  </si>
  <si>
    <r>
      <t xml:space="preserve">1:2 </t>
    </r>
    <r>
      <rPr>
        <u val="single"/>
        <sz val="10"/>
        <rFont val="Arial"/>
        <family val="2"/>
      </rPr>
      <t>0:1</t>
    </r>
  </si>
  <si>
    <r>
      <t xml:space="preserve">2:1 </t>
    </r>
    <r>
      <rPr>
        <u val="single"/>
        <sz val="10"/>
        <rFont val="Arial"/>
        <family val="2"/>
      </rPr>
      <t>1:0</t>
    </r>
  </si>
  <si>
    <t>1:3 2:3</t>
  </si>
  <si>
    <t>3:1 3:2</t>
  </si>
  <si>
    <t>3:1 2:3</t>
  </si>
  <si>
    <t>1:3 3:2</t>
  </si>
  <si>
    <t>1:2 2:0</t>
  </si>
  <si>
    <t>2:1 0:2</t>
  </si>
  <si>
    <t>1:4 0:3</t>
  </si>
  <si>
    <t>4:1 3:0</t>
  </si>
  <si>
    <t>3:0 2:1</t>
  </si>
  <si>
    <t>0:3 1:2</t>
  </si>
  <si>
    <t>0:1 3:0</t>
  </si>
  <si>
    <t>1:0 0:3</t>
  </si>
  <si>
    <t>2:1 2:0</t>
  </si>
  <si>
    <t>1:2 0:2</t>
  </si>
  <si>
    <t>0:2 1:4</t>
  </si>
  <si>
    <t>2:0 4:1</t>
  </si>
  <si>
    <t>4:4 2:1</t>
  </si>
  <si>
    <t>4:4 1:2</t>
  </si>
  <si>
    <t>2:2 1:3</t>
  </si>
  <si>
    <t>2:2 3:1</t>
  </si>
  <si>
    <t>3:1 2:1</t>
  </si>
  <si>
    <t>1:3 1:2</t>
  </si>
  <si>
    <t>0:2 3:1</t>
  </si>
  <si>
    <t>2:0 1:3</t>
  </si>
  <si>
    <t>1:1 0:4</t>
  </si>
  <si>
    <t>1:1 4:0</t>
  </si>
  <si>
    <t>1:3 2:2</t>
  </si>
  <si>
    <t>3:1 2:2</t>
  </si>
  <si>
    <t>0:2 3:3</t>
  </si>
  <si>
    <t>2:0 3:3</t>
  </si>
  <si>
    <r>
      <t>1:0</t>
    </r>
    <r>
      <rPr>
        <sz val="10"/>
        <rFont val="Arial"/>
        <family val="2"/>
      </rPr>
      <t xml:space="preserve"> 0:1</t>
    </r>
  </si>
  <si>
    <r>
      <t>0:1</t>
    </r>
    <r>
      <rPr>
        <sz val="10"/>
        <rFont val="Arial"/>
        <family val="2"/>
      </rPr>
      <t xml:space="preserve"> 1:0</t>
    </r>
  </si>
  <si>
    <t>3:2 1:2</t>
  </si>
  <si>
    <t>2:3 2:1</t>
  </si>
  <si>
    <t>4:1 2:0</t>
  </si>
  <si>
    <t>1:4 0:2</t>
  </si>
  <si>
    <t>1:1 2:1</t>
  </si>
  <si>
    <t>1:1 1:2</t>
  </si>
  <si>
    <t>1:2 3:3</t>
  </si>
  <si>
    <t>2:1 3:3</t>
  </si>
  <si>
    <t>1:1 0:1</t>
  </si>
  <si>
    <t>1:1 1:0</t>
  </si>
  <si>
    <t>1:2 1:1</t>
  </si>
  <si>
    <t>2:1 1:1</t>
  </si>
  <si>
    <t>Очки</t>
  </si>
  <si>
    <t>В</t>
  </si>
  <si>
    <t>Н</t>
  </si>
  <si>
    <t>П</t>
  </si>
  <si>
    <t>МЗ</t>
  </si>
  <si>
    <t>МП</t>
  </si>
  <si>
    <t>Исх</t>
  </si>
  <si>
    <t>И</t>
  </si>
  <si>
    <t>Игрок</t>
  </si>
  <si>
    <t>М</t>
  </si>
  <si>
    <t>А.Глазырин</t>
  </si>
  <si>
    <t>Е.Кригер</t>
  </si>
  <si>
    <t>А.Филиппов</t>
  </si>
  <si>
    <t>П.Золотухин</t>
  </si>
  <si>
    <t>М.Дудина</t>
  </si>
  <si>
    <t>С.Белич</t>
  </si>
  <si>
    <t>С.Незнанов</t>
  </si>
  <si>
    <t>Д.Поздняков</t>
  </si>
  <si>
    <t>А.Эндаков</t>
  </si>
  <si>
    <t>А.Левин</t>
  </si>
  <si>
    <t>И.Дудин</t>
  </si>
  <si>
    <t>Р.Римошайтис</t>
  </si>
  <si>
    <t>Портнов</t>
  </si>
  <si>
    <t>С.Татаринцев</t>
  </si>
  <si>
    <t>В.Панфилов</t>
  </si>
  <si>
    <t>Ю.Бузик</t>
  </si>
  <si>
    <t>В.Амелин</t>
  </si>
  <si>
    <t>А.Шустов</t>
  </si>
  <si>
    <t>С.Горбатов</t>
  </si>
  <si>
    <t>С.Прохоров</t>
  </si>
  <si>
    <t>П.Липатников</t>
  </si>
  <si>
    <t>В.Кибук</t>
  </si>
  <si>
    <t>А.Прохоров</t>
  </si>
  <si>
    <t>В.Боженков</t>
  </si>
  <si>
    <t>И.Щеголев</t>
  </si>
  <si>
    <t>К.Ахмадеев</t>
  </si>
  <si>
    <t>Т.Аипов</t>
  </si>
  <si>
    <t>О.Науменко</t>
  </si>
  <si>
    <t>3:1 4:3</t>
  </si>
  <si>
    <t>3:3 1:1</t>
  </si>
  <si>
    <t>0:1 2:0</t>
  </si>
  <si>
    <t>2:1 4:1</t>
  </si>
  <si>
    <t>0:1 0:1</t>
  </si>
  <si>
    <t>3:0 2:0</t>
  </si>
  <si>
    <t>3:0 3:2</t>
  </si>
  <si>
    <t>1:0 0:1</t>
  </si>
  <si>
    <t>2:1 1:2</t>
  </si>
  <si>
    <t>2:2 2:3</t>
  </si>
  <si>
    <t>2:1 2:2</t>
  </si>
  <si>
    <t>1:0 1:0</t>
  </si>
  <si>
    <t>1:1 1:1</t>
  </si>
  <si>
    <t>2:3 0:1</t>
  </si>
  <si>
    <t>2:0 2:2</t>
  </si>
  <si>
    <t>2:0 2:0</t>
  </si>
  <si>
    <t>4:2 4:1</t>
  </si>
  <si>
    <t>0:0 2:2</t>
  </si>
  <si>
    <t>0:1 4:0</t>
  </si>
  <si>
    <t>1:0 4:2</t>
  </si>
  <si>
    <t>3:3 1:0</t>
  </si>
  <si>
    <t>2:3 1:2</t>
  </si>
  <si>
    <t>3:0 0:1</t>
  </si>
  <si>
    <t>1:1 2:2</t>
  </si>
  <si>
    <t>2:1 1:0</t>
  </si>
  <si>
    <t>0:4 1:0</t>
  </si>
  <si>
    <t>2:2 1:4</t>
  </si>
  <si>
    <t>М.Луценко</t>
  </si>
  <si>
    <t>В.Перетятько</t>
  </si>
  <si>
    <t>Е.Карманов</t>
  </si>
  <si>
    <t>А.Ширкунов</t>
  </si>
  <si>
    <t>1:1 1:4</t>
  </si>
  <si>
    <t>2:0 4:3</t>
  </si>
  <si>
    <t>5:1 1:2</t>
  </si>
  <si>
    <t>4:1 1:2</t>
  </si>
  <si>
    <t>2:1 0:5</t>
  </si>
  <si>
    <t>1:1 0:2</t>
  </si>
  <si>
    <t>3:1 4:2</t>
  </si>
  <si>
    <t>4:1 1:1</t>
  </si>
  <si>
    <t>4:1 0:1</t>
  </si>
  <si>
    <t>1:0 1:3</t>
  </si>
  <si>
    <t>3:2 4:1</t>
  </si>
  <si>
    <t>0:3 0:0</t>
  </si>
  <si>
    <t>1:0 1:4</t>
  </si>
  <si>
    <t>1:1 2:0</t>
  </si>
  <si>
    <t>0:5 1:1</t>
  </si>
  <si>
    <t>4:0 3:0</t>
  </si>
  <si>
    <t>0:1 0:3</t>
  </si>
  <si>
    <t>0:0 2:1</t>
  </si>
  <si>
    <t>2:0 1:0</t>
  </si>
  <si>
    <t>4:0 1:3</t>
  </si>
  <si>
    <t>3:1 0:1</t>
  </si>
  <si>
    <t>0:3 3:1</t>
  </si>
  <si>
    <t>3:2 0:1</t>
  </si>
  <si>
    <t>2:2 1:5</t>
  </si>
  <si>
    <t>3:1 1:0</t>
  </si>
  <si>
    <t>2:0 4:0</t>
  </si>
  <si>
    <t>2:0 3:1</t>
  </si>
  <si>
    <t>4:0 1:1</t>
  </si>
  <si>
    <t>1:0 2:3</t>
  </si>
  <si>
    <t>3:1 3:0</t>
  </si>
  <si>
    <t>0:2 1:1</t>
  </si>
  <si>
    <t>2:0 1:1</t>
  </si>
  <si>
    <t>2:1 3:0</t>
  </si>
  <si>
    <t>1:4 2:4</t>
  </si>
  <si>
    <t>1:5 2:2</t>
  </si>
  <si>
    <t>2:1 1:4</t>
  </si>
  <si>
    <t>1:1 5:0</t>
  </si>
  <si>
    <t>0:1 3:3</t>
  </si>
  <si>
    <t>1:2 0:1</t>
  </si>
  <si>
    <t>4:2 0:1</t>
  </si>
  <si>
    <t>3:1 2:5</t>
  </si>
  <si>
    <t>5:1 2:2</t>
  </si>
  <si>
    <t>2:1 4:0</t>
  </si>
  <si>
    <t>4:0 1:0</t>
  </si>
  <si>
    <t>5:0 1:2</t>
  </si>
  <si>
    <t>3:0 1:0</t>
  </si>
  <si>
    <t>0:1 1:3</t>
  </si>
  <si>
    <t>1:0 2:4</t>
  </si>
  <si>
    <t>0:4 1:2</t>
  </si>
  <si>
    <t>1:1 1:5</t>
  </si>
  <si>
    <t>1:2 0:0</t>
  </si>
  <si>
    <t>0:4 0:2</t>
  </si>
  <si>
    <t>0:3 1:3</t>
  </si>
  <si>
    <t>2:2 5:1</t>
  </si>
  <si>
    <t>2:2 1:2</t>
  </si>
  <si>
    <t>0:1 0:4</t>
  </si>
  <si>
    <t>1:0 0:2</t>
  </si>
  <si>
    <t>0:2 2:2</t>
  </si>
  <si>
    <t>0:1 0:2</t>
  </si>
  <si>
    <t>0:1 1:1</t>
  </si>
  <si>
    <t>2:0 0:1</t>
  </si>
  <si>
    <t>2:4 1:3</t>
  </si>
  <si>
    <t>1:2 0:3</t>
  </si>
  <si>
    <t>3:1 0:4</t>
  </si>
  <si>
    <t>1:3 0:2</t>
  </si>
  <si>
    <t>5:1 1:1</t>
  </si>
  <si>
    <t>1:3 0:4</t>
  </si>
  <si>
    <t>Д.Дурыманов</t>
  </si>
  <si>
    <t>К.Сараев</t>
  </si>
  <si>
    <t>Е.Лукьянов</t>
  </si>
  <si>
    <t>0:2 0:1</t>
  </si>
  <si>
    <t>0:4 3:0</t>
  </si>
  <si>
    <t>4:0 0:3</t>
  </si>
  <si>
    <t>0:1 3:1</t>
  </si>
  <si>
    <t>0:5 0:3</t>
  </si>
  <si>
    <t>5:0 3:0</t>
  </si>
  <si>
    <t>0:3 2:3</t>
  </si>
  <si>
    <t>2:5  2:1</t>
  </si>
  <si>
    <t>5:2 1:2</t>
  </si>
  <si>
    <t>4:1 2:3</t>
  </si>
  <si>
    <t>1:4 3:2</t>
  </si>
  <si>
    <t>0:0 1:0</t>
  </si>
  <si>
    <t>0:0 0:1</t>
  </si>
  <si>
    <t>2:2 2:1</t>
  </si>
  <si>
    <t>1:3 1:4</t>
  </si>
  <si>
    <t>3:1 4:1</t>
  </si>
  <si>
    <r>
      <t xml:space="preserve">1:1 </t>
    </r>
    <r>
      <rPr>
        <u val="single"/>
        <sz val="10"/>
        <rFont val="Arial"/>
        <family val="2"/>
      </rPr>
      <t>1:0</t>
    </r>
  </si>
  <si>
    <r>
      <t xml:space="preserve">1:1 </t>
    </r>
    <r>
      <rPr>
        <u val="single"/>
        <sz val="10"/>
        <rFont val="Arial"/>
        <family val="2"/>
      </rPr>
      <t>0:1</t>
    </r>
  </si>
  <si>
    <t>1:3 2:4</t>
  </si>
  <si>
    <t>5:0 1:1</t>
  </si>
  <si>
    <t>0:1 2:3</t>
  </si>
  <si>
    <t>1:0 3:2</t>
  </si>
  <si>
    <t>0:1 4:2</t>
  </si>
  <si>
    <t>1:3 1:3</t>
  </si>
  <si>
    <t>3:1 3:1</t>
  </si>
  <si>
    <t>1:1 0:5</t>
  </si>
  <si>
    <r>
      <t xml:space="preserve">3:0 </t>
    </r>
    <r>
      <rPr>
        <u val="single"/>
        <sz val="10"/>
        <rFont val="Arial"/>
        <family val="2"/>
      </rPr>
      <t>1:0</t>
    </r>
  </si>
  <si>
    <r>
      <t xml:space="preserve">0:3 </t>
    </r>
    <r>
      <rPr>
        <u val="single"/>
        <sz val="10"/>
        <rFont val="Arial"/>
        <family val="2"/>
      </rPr>
      <t>0:1</t>
    </r>
  </si>
  <si>
    <t>3:0 1:1</t>
  </si>
  <si>
    <t>0:3 1:1</t>
  </si>
  <si>
    <t>4:3 6:1</t>
  </si>
  <si>
    <t>3:4 1:6</t>
  </si>
  <si>
    <t>2:2 3:2</t>
  </si>
  <si>
    <t>3:2 3:4</t>
  </si>
  <si>
    <t>2:3 4:3</t>
  </si>
  <si>
    <t>1:3 0:3</t>
  </si>
  <si>
    <t>3:4 1:2</t>
  </si>
  <si>
    <t>4:3 2:1</t>
  </si>
  <si>
    <t>2:4  3:2</t>
  </si>
  <si>
    <t>4:2 2:3</t>
  </si>
  <si>
    <t>3:2 2:2</t>
  </si>
  <si>
    <t>2:3 2:2</t>
  </si>
  <si>
    <t>1:2 1:0</t>
  </si>
  <si>
    <t>2:1 0:1</t>
  </si>
  <si>
    <t>3:2 2:1</t>
  </si>
  <si>
    <t>2:3 2:5</t>
  </si>
  <si>
    <t>3:2 5:2</t>
  </si>
  <si>
    <t>0:4 3:1</t>
  </si>
  <si>
    <t>5:1 1:0</t>
  </si>
  <si>
    <t>1:5 0:1</t>
  </si>
  <si>
    <t>0:2 1:0</t>
  </si>
  <si>
    <t>3:0 1:2</t>
  </si>
  <si>
    <t>0:3 2:1</t>
  </si>
  <si>
    <t>2:4 3:2</t>
  </si>
  <si>
    <t>1:2 3:1</t>
  </si>
  <si>
    <t>2:1 1:3</t>
  </si>
  <si>
    <t>1:0 1:1</t>
  </si>
  <si>
    <t>1:3 3:4</t>
  </si>
  <si>
    <t>5:3 2:5</t>
  </si>
  <si>
    <t>3:5 5:2</t>
  </si>
  <si>
    <t>3:2 1:0</t>
  </si>
  <si>
    <t>3:4 0:1</t>
  </si>
  <si>
    <t>4:3 1:0</t>
  </si>
  <si>
    <t>0:4 0:3</t>
  </si>
  <si>
    <t>4:2 3:3</t>
  </si>
  <si>
    <t>2:4 3:3</t>
  </si>
  <si>
    <t>1:2 2:1</t>
  </si>
  <si>
    <t>0:2 3:0</t>
  </si>
  <si>
    <t>2:0 0:3</t>
  </si>
  <si>
    <t>0:0 1:2</t>
  </si>
  <si>
    <t>5:0 2:3</t>
  </si>
  <si>
    <t>0:5 3:2</t>
  </si>
  <si>
    <t>0:3 3:2</t>
  </si>
  <si>
    <t>3:0 2:3</t>
  </si>
  <si>
    <t>2:4 2:3</t>
  </si>
  <si>
    <t>4:2 3:2</t>
  </si>
  <si>
    <t>1:3 4:0</t>
  </si>
  <si>
    <t>3:0 2:4</t>
  </si>
  <si>
    <t>0:3 4:2</t>
  </si>
  <si>
    <t>0:3 4:3</t>
  </si>
  <si>
    <t>3:0 3:4</t>
  </si>
  <si>
    <t>1:1 4:1</t>
  </si>
  <si>
    <t>1:1 2:4</t>
  </si>
  <si>
    <t>1:1 4:2</t>
  </si>
  <si>
    <t>1:2 2:2</t>
  </si>
  <si>
    <t>2:2  2:3</t>
  </si>
  <si>
    <t>1:1 5:1</t>
  </si>
  <si>
    <t>0:4 1:1</t>
  </si>
  <si>
    <t>1:2 4:1</t>
  </si>
  <si>
    <t>4:1 3:3</t>
  </si>
  <si>
    <t>1:4 3:3</t>
  </si>
  <si>
    <t>0:4 0:1</t>
  </si>
  <si>
    <t>2:3 0:2</t>
  </si>
  <si>
    <t>3:2 2:0</t>
  </si>
  <si>
    <t>5:0 3:1</t>
  </si>
  <si>
    <t>0:5 1:3</t>
  </si>
  <si>
    <t>0:2 0:2</t>
  </si>
  <si>
    <t>5:1 2:1</t>
  </si>
  <si>
    <t>1:5 1:2</t>
  </si>
  <si>
    <t>4:3 3:3</t>
  </si>
  <si>
    <t>3:4 3:3</t>
  </si>
  <si>
    <t>3:1 2:0</t>
  </si>
  <si>
    <t>4:0 2:1</t>
  </si>
  <si>
    <t>2:1 3:1</t>
  </si>
  <si>
    <t>1:2 1:3</t>
  </si>
  <si>
    <t>0:4 3:3</t>
  </si>
  <si>
    <t>4:0 3:3</t>
  </si>
  <si>
    <r>
      <t xml:space="preserve">4:2 </t>
    </r>
    <r>
      <rPr>
        <u val="single"/>
        <sz val="10"/>
        <rFont val="Arial"/>
        <family val="2"/>
      </rPr>
      <t>1:0</t>
    </r>
  </si>
  <si>
    <r>
      <t xml:space="preserve">2:4 </t>
    </r>
    <r>
      <rPr>
        <u val="single"/>
        <sz val="10"/>
        <rFont val="Arial"/>
        <family val="2"/>
      </rPr>
      <t>0:1</t>
    </r>
  </si>
  <si>
    <t>1:0 2:0</t>
  </si>
  <si>
    <t>4:2 2:0</t>
  </si>
  <si>
    <t>2:4 0:2</t>
  </si>
  <si>
    <t>0:3 0:2</t>
  </si>
  <si>
    <t>4:1 4:1</t>
  </si>
  <si>
    <t>1:4 1:4</t>
  </si>
  <si>
    <t>1:0 4:0</t>
  </si>
  <si>
    <t>4:0 4:2</t>
  </si>
  <si>
    <t>0:4 2:4</t>
  </si>
  <si>
    <r>
      <t xml:space="preserve">0:1 </t>
    </r>
    <r>
      <rPr>
        <u val="single"/>
        <sz val="10"/>
        <rFont val="Arial"/>
        <family val="2"/>
      </rPr>
      <t>1:0</t>
    </r>
  </si>
  <si>
    <r>
      <t xml:space="preserve">1:0 </t>
    </r>
    <r>
      <rPr>
        <u val="single"/>
        <sz val="10"/>
        <rFont val="Arial"/>
        <family val="2"/>
      </rPr>
      <t>0:1</t>
    </r>
  </si>
  <si>
    <t>1:3 1:0</t>
  </si>
  <si>
    <t>0:3 1:0</t>
  </si>
  <si>
    <t>1:3 7:1</t>
  </si>
  <si>
    <t>3:1 1:7</t>
  </si>
  <si>
    <t>2:1 5:0</t>
  </si>
  <si>
    <t>1:2 0:5</t>
  </si>
  <si>
    <t>1:1 3:1</t>
  </si>
  <si>
    <t>1:1 1:3</t>
  </si>
  <si>
    <r>
      <t xml:space="preserve">1:3 </t>
    </r>
    <r>
      <rPr>
        <u val="single"/>
        <sz val="10"/>
        <rFont val="Arial"/>
        <family val="2"/>
      </rPr>
      <t>0:1</t>
    </r>
  </si>
  <si>
    <r>
      <t xml:space="preserve">3:1 </t>
    </r>
    <r>
      <rPr>
        <u val="single"/>
        <sz val="10"/>
        <rFont val="Arial"/>
        <family val="2"/>
      </rPr>
      <t>1:0</t>
    </r>
  </si>
  <si>
    <t>1:4 1:1</t>
  </si>
  <si>
    <r>
      <t xml:space="preserve">4:1 </t>
    </r>
    <r>
      <rPr>
        <u val="single"/>
        <sz val="10"/>
        <rFont val="Arial"/>
        <family val="2"/>
      </rPr>
      <t>1:0</t>
    </r>
  </si>
  <si>
    <r>
      <t xml:space="preserve">1:4 </t>
    </r>
    <r>
      <rPr>
        <u val="single"/>
        <sz val="10"/>
        <rFont val="Arial"/>
        <family val="2"/>
      </rPr>
      <t>0:1</t>
    </r>
  </si>
  <si>
    <t>3:0 3:1</t>
  </si>
  <si>
    <t>4:2 2:2</t>
  </si>
  <si>
    <t>2:4 2:2</t>
  </si>
  <si>
    <r>
      <t xml:space="preserve">2:2 </t>
    </r>
    <r>
      <rPr>
        <u val="single"/>
        <sz val="10"/>
        <rFont val="Arial"/>
        <family val="2"/>
      </rPr>
      <t>0:1</t>
    </r>
  </si>
  <si>
    <r>
      <t xml:space="preserve">2:2 </t>
    </r>
    <r>
      <rPr>
        <u val="single"/>
        <sz val="10"/>
        <rFont val="Arial"/>
        <family val="2"/>
      </rPr>
      <t>1:0</t>
    </r>
  </si>
  <si>
    <t>4:0 2:3</t>
  </si>
  <si>
    <t>0:4 3:2</t>
  </si>
  <si>
    <t>4:2 1:7</t>
  </si>
  <si>
    <t>2:4 7:1</t>
  </si>
  <si>
    <t>0:4 2:2</t>
  </si>
  <si>
    <t>4:0 2:2</t>
  </si>
  <si>
    <t>2:0 0:0</t>
  </si>
  <si>
    <t>0:2 0:0</t>
  </si>
  <si>
    <t>0:2 5:0</t>
  </si>
  <si>
    <t>2:0 0:5</t>
  </si>
  <si>
    <r>
      <t xml:space="preserve">2:0 </t>
    </r>
    <r>
      <rPr>
        <u val="single"/>
        <sz val="10"/>
        <rFont val="Arial"/>
        <family val="2"/>
      </rPr>
      <t>1:0</t>
    </r>
  </si>
  <si>
    <r>
      <t xml:space="preserve">0:2 </t>
    </r>
    <r>
      <rPr>
        <u val="single"/>
        <sz val="10"/>
        <rFont val="Arial"/>
        <family val="2"/>
      </rPr>
      <t>0:1</t>
    </r>
  </si>
  <si>
    <t>2:4 3:1</t>
  </si>
  <si>
    <t>4:2 1:3</t>
  </si>
  <si>
    <t>4:3 3:1</t>
  </si>
  <si>
    <t>3:4 1:3</t>
  </si>
  <si>
    <t>0:1 3:2</t>
  </si>
  <si>
    <t>4:2 1:0</t>
  </si>
  <si>
    <t>2:4 0:1</t>
  </si>
  <si>
    <t>1:5 1:4</t>
  </si>
  <si>
    <t>5:1 4:1</t>
  </si>
  <si>
    <t>2:0 3:0</t>
  </si>
  <si>
    <t>0:2 0:3</t>
  </si>
  <si>
    <r>
      <t>1:0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1:0</t>
    </r>
  </si>
  <si>
    <r>
      <t>0:1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0:1</t>
    </r>
  </si>
  <si>
    <t>5:1 4:2</t>
  </si>
  <si>
    <t>1:5 2:4</t>
  </si>
  <si>
    <t>0:2 3:4</t>
  </si>
  <si>
    <t>1:2 4:0</t>
  </si>
  <si>
    <t>2:1 0:4</t>
  </si>
  <si>
    <t>2:5 1:2</t>
  </si>
  <si>
    <t>5:2 2:1</t>
  </si>
  <si>
    <t>1:3 6:0</t>
  </si>
  <si>
    <t>3:1 0:6</t>
  </si>
  <si>
    <t>2:4 1:0</t>
  </si>
  <si>
    <r>
      <t xml:space="preserve">5:1 </t>
    </r>
    <r>
      <rPr>
        <u val="single"/>
        <sz val="10"/>
        <rFont val="Arial"/>
        <family val="2"/>
      </rPr>
      <t>0:1</t>
    </r>
  </si>
  <si>
    <r>
      <t xml:space="preserve">1:5 </t>
    </r>
    <r>
      <rPr>
        <u val="single"/>
        <sz val="10"/>
        <rFont val="Arial"/>
        <family val="2"/>
      </rPr>
      <t>1:0</t>
    </r>
  </si>
  <si>
    <t>3:1 1:4</t>
  </si>
  <si>
    <t>1:3 4:1</t>
  </si>
  <si>
    <t>2:4 1:2</t>
  </si>
  <si>
    <t>4:2 2:1</t>
  </si>
  <si>
    <t>3:0 3:0</t>
  </si>
  <si>
    <t>0:3 0:3</t>
  </si>
  <si>
    <t>2:2 4:1</t>
  </si>
  <si>
    <t>1:5 4:0</t>
  </si>
  <si>
    <t>5:1 0:4</t>
  </si>
  <si>
    <t>3:3 0:0</t>
  </si>
  <si>
    <t>В.Виноградов</t>
  </si>
  <si>
    <t>А.Зайцев</t>
  </si>
  <si>
    <t>О.Банков</t>
  </si>
  <si>
    <t>Д.Зыков</t>
  </si>
  <si>
    <t>П.Гай</t>
  </si>
  <si>
    <t>А.Толкунов</t>
  </si>
  <si>
    <t>А.Митин</t>
  </si>
  <si>
    <t>С.Елисеев</t>
  </si>
  <si>
    <t>В.Комбалин</t>
  </si>
  <si>
    <t>С.Ульянов</t>
  </si>
  <si>
    <t>Ш.Хайруллин</t>
  </si>
  <si>
    <t>Б.Соловицкий</t>
  </si>
  <si>
    <t>Г.Терентьев</t>
  </si>
  <si>
    <t>А.Дорофеев</t>
  </si>
  <si>
    <t>2:3 1:0</t>
  </si>
  <si>
    <t>5:3 2:0</t>
  </si>
  <si>
    <t>3:5 0:2</t>
  </si>
  <si>
    <t>3:3 2:2</t>
  </si>
  <si>
    <t>2:3 1:4</t>
  </si>
  <si>
    <t>4:2 1:2</t>
  </si>
  <si>
    <t>2:4 2:1</t>
  </si>
  <si>
    <t>2:1 0:3</t>
  </si>
  <si>
    <t>1:2 3:0</t>
  </si>
  <si>
    <t>2:2 0:1</t>
  </si>
  <si>
    <t>2:2 1:0</t>
  </si>
  <si>
    <t>2:2 0:4</t>
  </si>
  <si>
    <t>2:2 4:0</t>
  </si>
  <si>
    <t>2:0 4:2</t>
  </si>
  <si>
    <t>0:2 2:4</t>
  </si>
  <si>
    <t>1:1 3:4</t>
  </si>
  <si>
    <t>1:1 4:3</t>
  </si>
  <si>
    <t>2:1 0:6</t>
  </si>
  <si>
    <t>1:2 6:0</t>
  </si>
  <si>
    <t>4:1 4:4</t>
  </si>
  <si>
    <t>1:4 4:4</t>
  </si>
  <si>
    <t>1:5 4:4</t>
  </si>
  <si>
    <t>5:1 4:4</t>
  </si>
  <si>
    <t>4:1 2:2</t>
  </si>
  <si>
    <t>1:4 2:2</t>
  </si>
  <si>
    <t>3:2 0:3</t>
  </si>
  <si>
    <t>2:3 3:0</t>
  </si>
  <si>
    <t>0:0 0:2</t>
  </si>
  <si>
    <t>0:0 2:0</t>
  </si>
  <si>
    <t>0:1 1:0</t>
  </si>
  <si>
    <t>4:0 2:0</t>
  </si>
  <si>
    <t>2:3 2:3</t>
  </si>
  <si>
    <t>3:2 3:2</t>
  </si>
  <si>
    <t>3:2 4:2</t>
  </si>
  <si>
    <t>2:3 2:4</t>
  </si>
  <si>
    <t>3:6 1:3</t>
  </si>
  <si>
    <t>6:3 3:1</t>
  </si>
  <si>
    <t>2:0 2:4</t>
  </si>
  <si>
    <t>0:2 4:2</t>
  </si>
  <si>
    <t>1:4 1:0</t>
  </si>
  <si>
    <t>3:0 0:4</t>
  </si>
  <si>
    <t>0:3 4:0</t>
  </si>
  <si>
    <t>4:2 3:1</t>
  </si>
  <si>
    <t>0:3 4:1</t>
  </si>
  <si>
    <t>3:0 1:4</t>
  </si>
  <si>
    <t>4:3 1:3</t>
  </si>
  <si>
    <t>3:4 3:1</t>
  </si>
  <si>
    <t>1:4 3:1</t>
  </si>
  <si>
    <t>4:1 1:3</t>
  </si>
  <si>
    <t>3:4 1:1</t>
  </si>
  <si>
    <t>4:3 1:1</t>
  </si>
  <si>
    <t>2:5 4:1</t>
  </si>
  <si>
    <t>5:2 1:4</t>
  </si>
  <si>
    <t>5:3 3:1</t>
  </si>
  <si>
    <t>3:5 1:3</t>
  </si>
  <si>
    <t>5:1 1:3</t>
  </si>
  <si>
    <t>1:5 3:1</t>
  </si>
  <si>
    <t>2:5 1:3</t>
  </si>
  <si>
    <t>5:2 3:1</t>
  </si>
  <si>
    <t>2:3 1:3</t>
  </si>
  <si>
    <t>3:2 3:1</t>
  </si>
  <si>
    <t>1:3 4:2</t>
  </si>
  <si>
    <t>3:1 2:4</t>
  </si>
  <si>
    <t>2:4 1:4</t>
  </si>
  <si>
    <t>2:5 2:2</t>
  </si>
  <si>
    <t>5:2 2:2</t>
  </si>
  <si>
    <t>1:6 2:2</t>
  </si>
  <si>
    <t>6:1 2:2</t>
  </si>
  <si>
    <t>1:3 0:1</t>
  </si>
  <si>
    <t>5:0 0:5</t>
  </si>
  <si>
    <t>0:5 5:0</t>
  </si>
  <si>
    <t>2:3 5:5</t>
  </si>
  <si>
    <t>3:2 5:5</t>
  </si>
  <si>
    <t>1:1 6:1</t>
  </si>
  <si>
    <t>1:1 1:6</t>
  </si>
  <si>
    <t>1:2 6:1</t>
  </si>
  <si>
    <t>2:1 1:6</t>
  </si>
  <si>
    <t>3:0 1:3</t>
  </si>
  <si>
    <t>4:4 2:4</t>
  </si>
  <si>
    <t>4:4 4:2</t>
  </si>
  <si>
    <t>3:3 2:1</t>
  </si>
  <si>
    <t>3:3 1:2</t>
  </si>
  <si>
    <t>2:2 2:2</t>
  </si>
  <si>
    <t>1:2 1:4</t>
  </si>
  <si>
    <t>2:3 4:0</t>
  </si>
  <si>
    <t>3:2 0:4</t>
  </si>
  <si>
    <t>3:3 1:4</t>
  </si>
  <si>
    <t>3:3 4:1</t>
  </si>
  <si>
    <t>2:1 0:0</t>
  </si>
  <si>
    <t>5:2 1:0</t>
  </si>
  <si>
    <t>2:5 0:1</t>
  </si>
  <si>
    <t>1:4 1:2</t>
  </si>
  <si>
    <t>4:1 2:1</t>
  </si>
  <si>
    <t>1:1 0:0</t>
  </si>
  <si>
    <t>0:2 1:3</t>
  </si>
  <si>
    <t>2:4 5:2</t>
  </si>
  <si>
    <t>4:2 2:5</t>
  </si>
  <si>
    <t>1:2 5:2</t>
  </si>
  <si>
    <t>2:1 2:5</t>
  </si>
  <si>
    <t>1:0 3:1</t>
  </si>
  <si>
    <t>2:3 0:3</t>
  </si>
  <si>
    <t>3:2 3:0</t>
  </si>
  <si>
    <t>2:3 0:6</t>
  </si>
  <si>
    <t>3:2 6:0</t>
  </si>
  <si>
    <t>5:1 5:1</t>
  </si>
  <si>
    <t>1:5 1:5</t>
  </si>
  <si>
    <t>6:2 3:2</t>
  </si>
  <si>
    <t>2:6 2:3</t>
  </si>
  <si>
    <t>3:3 3:2</t>
  </si>
  <si>
    <t>3:3 2:3</t>
  </si>
  <si>
    <t>0:5 0:0</t>
  </si>
  <si>
    <t>5:0 0:0</t>
  </si>
  <si>
    <t>1:0 3:3</t>
  </si>
  <si>
    <t>4:1 3:4</t>
  </si>
  <si>
    <t>1:4 4:3</t>
  </si>
  <si>
    <t>3:1 5:2</t>
  </si>
  <si>
    <t>1:3 2:5</t>
  </si>
  <si>
    <t>1:3 4:3</t>
  </si>
  <si>
    <t>3:1 3:4</t>
  </si>
  <si>
    <t>0:0 0:0</t>
  </si>
  <si>
    <t>1:1 3:3</t>
  </si>
  <si>
    <t>1:2 0:4</t>
  </si>
  <si>
    <t>4:0 0:1</t>
  </si>
  <si>
    <t>0:3 0:1</t>
  </si>
  <si>
    <t>5:3 4:1</t>
  </si>
  <si>
    <t>3:5 1:4</t>
  </si>
  <si>
    <t>3:2 1:4</t>
  </si>
  <si>
    <t>2:3 4:1</t>
  </si>
  <si>
    <t>1:0 3:0</t>
  </si>
  <si>
    <t>3:0 5:3</t>
  </si>
  <si>
    <t>0:3 3:5</t>
  </si>
  <si>
    <t>4:0 4:0</t>
  </si>
  <si>
    <t>0:4 0:4</t>
  </si>
  <si>
    <t>4:3 3:2</t>
  </si>
  <si>
    <t>3:4 2:3</t>
  </si>
  <si>
    <t>0:1 1:5</t>
  </si>
  <si>
    <t>1:0 5:1</t>
  </si>
  <si>
    <t>2:0  0:2</t>
  </si>
  <si>
    <t>1:3 0:0</t>
  </si>
  <si>
    <t>3:1 0:0</t>
  </si>
  <si>
    <t>0:4 2:1</t>
  </si>
  <si>
    <t>4:0 1:2</t>
  </si>
  <si>
    <t>1:3 0:5</t>
  </si>
  <si>
    <t>3:1 5:0</t>
  </si>
  <si>
    <t>4:0 4:1</t>
  </si>
  <si>
    <t>0:4 1:4</t>
  </si>
  <si>
    <t>3:3 2:4</t>
  </si>
  <si>
    <t>3:3 4:2</t>
  </si>
  <si>
    <t>1:5 2:1</t>
  </si>
  <si>
    <t>1:0 0:4</t>
  </si>
  <si>
    <t>5:2 2:3</t>
  </si>
  <si>
    <t>2:5 3:2</t>
  </si>
  <si>
    <t>4:1 0:3</t>
  </si>
  <si>
    <t>1:4 3:0</t>
  </si>
  <si>
    <t>6:0 1:3</t>
  </si>
  <si>
    <t>0:6 3:1</t>
  </si>
  <si>
    <t>1:4 2:1</t>
  </si>
  <si>
    <t>6:0 0:4</t>
  </si>
  <si>
    <t>0:6 4:0</t>
  </si>
  <si>
    <t>4:4 2:2</t>
  </si>
  <si>
    <t>1:3 2:0</t>
  </si>
  <si>
    <t>3:1 0:2</t>
  </si>
  <si>
    <t>2:6 0:4</t>
  </si>
  <si>
    <t>6:2 4:0</t>
  </si>
  <si>
    <t>3:2 0:5</t>
  </si>
  <si>
    <t>2:3 5:0</t>
  </si>
  <si>
    <t>1:4 0:1</t>
  </si>
  <si>
    <t>4:1 1:0</t>
  </si>
  <si>
    <t>3:2 1:3</t>
  </si>
  <si>
    <t>2:3 3:1</t>
  </si>
  <si>
    <t>2:3 4:2</t>
  </si>
  <si>
    <t>3:2 2:4</t>
  </si>
  <si>
    <t>2:1 3:5</t>
  </si>
  <si>
    <t>1:2 5:3</t>
  </si>
  <si>
    <t>2:2 0:3</t>
  </si>
  <si>
    <t>2:2 3:0</t>
  </si>
  <si>
    <t>3:3 3:1</t>
  </si>
  <si>
    <t>3:3 1:3</t>
  </si>
  <si>
    <t>2:4 4:1</t>
  </si>
  <si>
    <t>4:2 1:4</t>
  </si>
  <si>
    <t>1:2 4:3</t>
  </si>
  <si>
    <t>2:1 3:4</t>
  </si>
  <si>
    <t>0:0 1:1</t>
  </si>
  <si>
    <t>2:3 0:0</t>
  </si>
  <si>
    <t>3:2 0:0</t>
  </si>
  <si>
    <t>2:0 3:2</t>
  </si>
  <si>
    <t>0:2 2:3</t>
  </si>
  <si>
    <r>
      <t>0:1</t>
    </r>
    <r>
      <rPr>
        <sz val="10"/>
        <rFont val="Arial"/>
        <family val="2"/>
      </rPr>
      <t xml:space="preserve"> 1:1</t>
    </r>
  </si>
  <si>
    <r>
      <t>1:0</t>
    </r>
    <r>
      <rPr>
        <sz val="10"/>
        <rFont val="Arial"/>
        <family val="2"/>
      </rPr>
      <t xml:space="preserve"> 1:1</t>
    </r>
  </si>
  <si>
    <t>4:3 0:3</t>
  </si>
  <si>
    <t>3:4 3:0</t>
  </si>
  <si>
    <t>1:0 0:5</t>
  </si>
  <si>
    <t>0:1 5:0</t>
  </si>
  <si>
    <t>0:1 6:1</t>
  </si>
  <si>
    <t>1:0 1:6</t>
  </si>
  <si>
    <t>0:1 2:4</t>
  </si>
  <si>
    <t>1:2 5:0</t>
  </si>
  <si>
    <r>
      <t xml:space="preserve">1:0 </t>
    </r>
    <r>
      <rPr>
        <u val="single"/>
        <sz val="10"/>
        <rFont val="Arial"/>
        <family val="2"/>
      </rPr>
      <t>1:0</t>
    </r>
  </si>
  <si>
    <r>
      <t xml:space="preserve">0:1 </t>
    </r>
    <r>
      <rPr>
        <u val="single"/>
        <sz val="10"/>
        <rFont val="Arial"/>
        <family val="2"/>
      </rPr>
      <t>0:1</t>
    </r>
  </si>
  <si>
    <t>1:5 1:1</t>
  </si>
  <si>
    <t>3:0 0:0</t>
  </si>
  <si>
    <t>0:2 0:4</t>
  </si>
  <si>
    <t>1:3 5:2</t>
  </si>
  <si>
    <r>
      <t xml:space="preserve">3:2 </t>
    </r>
    <r>
      <rPr>
        <u val="single"/>
        <sz val="10"/>
        <rFont val="Arial"/>
        <family val="2"/>
      </rPr>
      <t>0:1</t>
    </r>
  </si>
  <si>
    <r>
      <t xml:space="preserve">2:3 </t>
    </r>
    <r>
      <rPr>
        <u val="single"/>
        <sz val="10"/>
        <rFont val="Arial"/>
        <family val="2"/>
      </rPr>
      <t>1:0</t>
    </r>
  </si>
  <si>
    <t>0:5 2:1</t>
  </si>
  <si>
    <r>
      <t>0:1</t>
    </r>
    <r>
      <rPr>
        <sz val="10"/>
        <rFont val="Arial"/>
        <family val="2"/>
      </rPr>
      <t xml:space="preserve"> 2:3</t>
    </r>
  </si>
  <si>
    <r>
      <t>1:0</t>
    </r>
    <r>
      <rPr>
        <sz val="10"/>
        <rFont val="Arial"/>
        <family val="2"/>
      </rPr>
      <t xml:space="preserve"> 3:2</t>
    </r>
  </si>
  <si>
    <r>
      <t>0:1</t>
    </r>
    <r>
      <rPr>
        <sz val="10"/>
        <rFont val="Arial"/>
        <family val="2"/>
      </rPr>
      <t xml:space="preserve"> 2:2</t>
    </r>
  </si>
  <si>
    <r>
      <t>1:0</t>
    </r>
    <r>
      <rPr>
        <sz val="10"/>
        <rFont val="Arial"/>
        <family val="2"/>
      </rPr>
      <t xml:space="preserve"> 2:2</t>
    </r>
  </si>
  <si>
    <t>0:1 4:1</t>
  </si>
  <si>
    <t>3:3 0:1</t>
  </si>
  <si>
    <t>4:1 4:2</t>
  </si>
  <si>
    <t>3:1 4:0</t>
  </si>
  <si>
    <t>0:0 4:2</t>
  </si>
  <si>
    <t>0:0 2:4</t>
  </si>
  <si>
    <t>2:0 6:1</t>
  </si>
  <si>
    <t>0:2 1:6</t>
  </si>
  <si>
    <t>2:3 6:1</t>
  </si>
  <si>
    <t>3:2 1:6</t>
  </si>
  <si>
    <t>0:0 3:1</t>
  </si>
  <si>
    <t>0:0 1:3</t>
  </si>
  <si>
    <t>Ю.Манин</t>
  </si>
  <si>
    <t>Д.Красноченко</t>
  </si>
  <si>
    <t>1:5 2:0</t>
  </si>
  <si>
    <t>5:1 0:2</t>
  </si>
  <si>
    <t>0:1 5:4</t>
  </si>
  <si>
    <t>1:0 4:5</t>
  </si>
  <si>
    <t>1:0 5:0</t>
  </si>
  <si>
    <t>0:1 0:5</t>
  </si>
  <si>
    <t>3:0 4:2</t>
  </si>
  <si>
    <t>0:3 2:4</t>
  </si>
  <si>
    <t>0:4  1:2</t>
  </si>
  <si>
    <t>4:3 2:3</t>
  </si>
  <si>
    <t>3:4 3:2</t>
  </si>
  <si>
    <t>1:0 3:4</t>
  </si>
  <si>
    <t>0:1 4:3</t>
  </si>
  <si>
    <t>3:5 1:0</t>
  </si>
  <si>
    <t>5:3 0:1</t>
  </si>
  <si>
    <t>4:4 3:4</t>
  </si>
  <si>
    <t>4:4 4:3</t>
  </si>
  <si>
    <t>3:3 0:2</t>
  </si>
  <si>
    <t>3:3 2:0</t>
  </si>
  <si>
    <t>0:1 0:0</t>
  </si>
  <si>
    <t>1:0 0:0</t>
  </si>
  <si>
    <t>4:1 2:4</t>
  </si>
  <si>
    <t>1:4 4:2</t>
  </si>
  <si>
    <t>3:3 4:3</t>
  </si>
  <si>
    <t>3:3 3:4</t>
  </si>
  <si>
    <t>1:0 5:2</t>
  </si>
  <si>
    <t>0:1 2:5</t>
  </si>
  <si>
    <t>2:2 5:0</t>
  </si>
  <si>
    <t>2:2 0:5</t>
  </si>
  <si>
    <t>0:1 1:4</t>
  </si>
  <si>
    <t>1:0 4:1</t>
  </si>
  <si>
    <t>4:0 0:5</t>
  </si>
  <si>
    <t>0:4 5:0</t>
  </si>
  <si>
    <t>1:2 3:4</t>
  </si>
  <si>
    <t>2:1 4:3</t>
  </si>
  <si>
    <t>0:0 3:0</t>
  </si>
  <si>
    <t>0:0 0:3</t>
  </si>
  <si>
    <t>2:3 3:3</t>
  </si>
  <si>
    <t>2:2 7:1</t>
  </si>
  <si>
    <t>2:2 1:7</t>
  </si>
  <si>
    <t>0:2 6:0</t>
  </si>
  <si>
    <t>2:0 0:6</t>
  </si>
  <si>
    <t>1:1 3:5</t>
  </si>
  <si>
    <t>1:1 5:3</t>
  </si>
  <si>
    <t>2:1 5:2</t>
  </si>
  <si>
    <t>1:2 2:5</t>
  </si>
  <si>
    <t>2:5 2:1</t>
  </si>
  <si>
    <t>3:1 5:1</t>
  </si>
  <si>
    <t>1:3 1:5</t>
  </si>
  <si>
    <t>4:0 0:0</t>
  </si>
  <si>
    <t>0:4 0:0</t>
  </si>
  <si>
    <t>1:5 0:0</t>
  </si>
  <si>
    <t>5:1 0:0</t>
  </si>
  <si>
    <t>5:2 1:3</t>
  </si>
  <si>
    <t>2:5 3:1</t>
  </si>
  <si>
    <t>2:4 1:1</t>
  </si>
  <si>
    <t>4:2 1:1</t>
  </si>
  <si>
    <t>0:2 4:3</t>
  </si>
  <si>
    <t>2:0 3:4</t>
  </si>
  <si>
    <t>0:3 3:0</t>
  </si>
  <si>
    <t>3:0 0:3</t>
  </si>
  <si>
    <t>2:4 0:3</t>
  </si>
  <si>
    <t>4:2 3:0</t>
  </si>
  <si>
    <t>0:5 2:2</t>
  </si>
  <si>
    <t>5:0 2:2</t>
  </si>
  <si>
    <t>1:4 2:0</t>
  </si>
  <si>
    <t>4:1 0:2</t>
  </si>
  <si>
    <t>5:3 0:2</t>
  </si>
  <si>
    <t>3:5 2:0</t>
  </si>
  <si>
    <t>0:3 2:0</t>
  </si>
  <si>
    <t>3:0 0:2</t>
  </si>
  <si>
    <t>2:6 0:1</t>
  </si>
  <si>
    <t>6:2 1:0</t>
  </si>
  <si>
    <t>1:5 1:0</t>
  </si>
  <si>
    <t>5:1 0:1</t>
  </si>
  <si>
    <r>
      <t xml:space="preserve">5:1 </t>
    </r>
    <r>
      <rPr>
        <u val="single"/>
        <sz val="10"/>
        <rFont val="Arial"/>
        <family val="2"/>
      </rPr>
      <t>1:0</t>
    </r>
  </si>
  <si>
    <r>
      <t xml:space="preserve">1:5 </t>
    </r>
    <r>
      <rPr>
        <u val="single"/>
        <sz val="10"/>
        <rFont val="Arial"/>
        <family val="2"/>
      </rPr>
      <t>0:1</t>
    </r>
  </si>
  <si>
    <r>
      <t>0:1</t>
    </r>
    <r>
      <rPr>
        <u val="single"/>
        <sz val="10"/>
        <rFont val="Arial"/>
        <family val="2"/>
      </rPr>
      <t xml:space="preserve"> 0:1</t>
    </r>
  </si>
  <si>
    <r>
      <t>2:2</t>
    </r>
    <r>
      <rPr>
        <u val="single"/>
        <sz val="10"/>
        <rFont val="Arial"/>
        <family val="2"/>
      </rPr>
      <t xml:space="preserve"> 0:1</t>
    </r>
  </si>
  <si>
    <r>
      <t xml:space="preserve">3:1 </t>
    </r>
    <r>
      <rPr>
        <u val="single"/>
        <sz val="10"/>
        <rFont val="Arial"/>
        <family val="2"/>
      </rPr>
      <t>0:1</t>
    </r>
  </si>
  <si>
    <r>
      <t xml:space="preserve">1:3 </t>
    </r>
    <r>
      <rPr>
        <u val="single"/>
        <sz val="10"/>
        <rFont val="Arial"/>
        <family val="2"/>
      </rPr>
      <t>1:0</t>
    </r>
  </si>
  <si>
    <r>
      <t xml:space="preserve">1:2 </t>
    </r>
    <r>
      <rPr>
        <u val="single"/>
        <sz val="10"/>
        <rFont val="Arial"/>
        <family val="2"/>
      </rPr>
      <t>1:0</t>
    </r>
  </si>
  <si>
    <r>
      <t xml:space="preserve">2:1 </t>
    </r>
    <r>
      <rPr>
        <u val="single"/>
        <sz val="10"/>
        <rFont val="Arial"/>
        <family val="2"/>
      </rPr>
      <t>0:1</t>
    </r>
  </si>
  <si>
    <t>Ч</t>
  </si>
  <si>
    <t>О</t>
  </si>
  <si>
    <t>1</t>
  </si>
  <si>
    <t>13</t>
  </si>
  <si>
    <t>2</t>
  </si>
  <si>
    <t>8</t>
  </si>
  <si>
    <t>4</t>
  </si>
  <si>
    <t>5</t>
  </si>
  <si>
    <t>11</t>
  </si>
  <si>
    <t>7</t>
  </si>
  <si>
    <t>9</t>
  </si>
  <si>
    <t>6</t>
  </si>
  <si>
    <t>3</t>
  </si>
  <si>
    <t>10</t>
  </si>
  <si>
    <t>17</t>
  </si>
  <si>
    <t>27</t>
  </si>
  <si>
    <t>16</t>
  </si>
  <si>
    <t>15</t>
  </si>
  <si>
    <t>12</t>
  </si>
  <si>
    <t>-</t>
  </si>
  <si>
    <t>19</t>
  </si>
  <si>
    <t>14</t>
  </si>
  <si>
    <t>18</t>
  </si>
  <si>
    <t>А.Елисеев</t>
  </si>
  <si>
    <t>C.Татаринцев</t>
  </si>
  <si>
    <t>20</t>
  </si>
  <si>
    <t>26</t>
  </si>
  <si>
    <t>А.Портнов</t>
  </si>
  <si>
    <t>28</t>
  </si>
  <si>
    <t>21</t>
  </si>
  <si>
    <t>22</t>
  </si>
  <si>
    <t>ИТОГО:</t>
  </si>
  <si>
    <t>О.Давыдов</t>
  </si>
  <si>
    <t>А.Сидоров</t>
  </si>
  <si>
    <t>С.Иневаткин</t>
  </si>
  <si>
    <t>Г.Федорцов</t>
  </si>
  <si>
    <t>В.Нестных</t>
  </si>
  <si>
    <t>Ю.Карпов</t>
  </si>
  <si>
    <t>В.Соломатин</t>
  </si>
  <si>
    <t>Э.Бубыкин</t>
  </si>
  <si>
    <t>1:3</t>
  </si>
  <si>
    <t>3:1</t>
  </si>
  <si>
    <t>1:1</t>
  </si>
  <si>
    <t>3:0</t>
  </si>
  <si>
    <t>0:3</t>
  </si>
  <si>
    <t>2:1</t>
  </si>
  <si>
    <t>1:2</t>
  </si>
  <si>
    <t>3:2</t>
  </si>
  <si>
    <t>2:3</t>
  </si>
  <si>
    <t>5:2</t>
  </si>
  <si>
    <t>2:5</t>
  </si>
  <si>
    <t>0:1</t>
  </si>
  <si>
    <t>1:0</t>
  </si>
  <si>
    <t>0:2</t>
  </si>
  <si>
    <t>2:0</t>
  </si>
  <si>
    <t>2:4</t>
  </si>
  <si>
    <t>4:2</t>
  </si>
  <si>
    <t>2:2</t>
  </si>
  <si>
    <t>0:4</t>
  </si>
  <si>
    <t>4:0</t>
  </si>
  <si>
    <t>1:4</t>
  </si>
  <si>
    <t>4:1</t>
  </si>
  <si>
    <t>5:1</t>
  </si>
  <si>
    <t>1:5</t>
  </si>
  <si>
    <t>0:0</t>
  </si>
  <si>
    <t>0:5</t>
  </si>
  <si>
    <t>5:0</t>
  </si>
  <si>
    <t>3:3</t>
  </si>
  <si>
    <t>3:4</t>
  </si>
  <si>
    <t>4:3</t>
  </si>
  <si>
    <t>3:5</t>
  </si>
  <si>
    <t>5:3</t>
  </si>
  <si>
    <t>6:2</t>
  </si>
  <si>
    <t>2:6</t>
  </si>
  <si>
    <t>23</t>
  </si>
  <si>
    <t>24</t>
  </si>
  <si>
    <t>25</t>
  </si>
  <si>
    <t>29</t>
  </si>
  <si>
    <t>30</t>
  </si>
  <si>
    <t>31</t>
  </si>
  <si>
    <t>32</t>
  </si>
  <si>
    <t>33</t>
  </si>
  <si>
    <t>34</t>
  </si>
  <si>
    <t>6:0</t>
  </si>
  <si>
    <t>0:6</t>
  </si>
  <si>
    <t>7:1</t>
  </si>
  <si>
    <t>1:7</t>
  </si>
  <si>
    <t>4:4</t>
  </si>
  <si>
    <t>5:4</t>
  </si>
  <si>
    <t>4:5</t>
  </si>
  <si>
    <t>6:1</t>
  </si>
  <si>
    <t>1:6</t>
  </si>
  <si>
    <r>
      <t xml:space="preserve">3:2 </t>
    </r>
    <r>
      <rPr>
        <u val="single"/>
        <sz val="10"/>
        <rFont val="Arial Cyr"/>
        <family val="0"/>
      </rPr>
      <t>0:1</t>
    </r>
  </si>
  <si>
    <r>
      <t>1:0</t>
    </r>
    <r>
      <rPr>
        <sz val="10"/>
        <rFont val="Arial Cyr"/>
        <family val="0"/>
      </rPr>
      <t xml:space="preserve"> 3:2</t>
    </r>
  </si>
  <si>
    <r>
      <t>1:0</t>
    </r>
    <r>
      <rPr>
        <sz val="10"/>
        <rFont val="Arial Cyr"/>
        <family val="0"/>
      </rPr>
      <t xml:space="preserve"> 0:1</t>
    </r>
  </si>
  <si>
    <t>Толкунов</t>
  </si>
  <si>
    <t>Нестных</t>
  </si>
  <si>
    <t>Филиппов</t>
  </si>
  <si>
    <t>Татаринцев</t>
  </si>
  <si>
    <t>Дорофеев</t>
  </si>
  <si>
    <t>Ульянов</t>
  </si>
  <si>
    <t>Незнанов</t>
  </si>
  <si>
    <t>Кригер</t>
  </si>
  <si>
    <t>Левин</t>
  </si>
  <si>
    <t>Дудин</t>
  </si>
  <si>
    <t>Давыдов</t>
  </si>
  <si>
    <t>Белич</t>
  </si>
  <si>
    <t>Соловицкий</t>
  </si>
  <si>
    <t>Терентьев</t>
  </si>
  <si>
    <t>Банков</t>
  </si>
  <si>
    <t>Сидоров</t>
  </si>
  <si>
    <t>Панфилов</t>
  </si>
  <si>
    <t>Карпов</t>
  </si>
  <si>
    <t>Елисеев</t>
  </si>
  <si>
    <t>Глазырин</t>
  </si>
  <si>
    <t>Золотухин</t>
  </si>
  <si>
    <t>Зыков</t>
  </si>
  <si>
    <t>Прохоров</t>
  </si>
  <si>
    <t>Федорцов</t>
  </si>
  <si>
    <t>Иневаткин</t>
  </si>
  <si>
    <t>Соломатин</t>
  </si>
  <si>
    <t>Бубыкин</t>
  </si>
  <si>
    <t>Дурыманов</t>
  </si>
  <si>
    <t>Зайцев</t>
  </si>
  <si>
    <t>Хайруллин</t>
  </si>
  <si>
    <t>Лукьянов</t>
  </si>
  <si>
    <t>Сараев</t>
  </si>
  <si>
    <t>Комбалин</t>
  </si>
  <si>
    <t>Поздняков</t>
  </si>
  <si>
    <r>
      <t xml:space="preserve">1:1 </t>
    </r>
    <r>
      <rPr>
        <u val="single"/>
        <sz val="10"/>
        <rFont val="Arial Cyr"/>
        <family val="0"/>
      </rPr>
      <t>1:0</t>
    </r>
  </si>
  <si>
    <r>
      <t xml:space="preserve">2:2 </t>
    </r>
    <r>
      <rPr>
        <u val="single"/>
        <sz val="10"/>
        <rFont val="Arial Cyr"/>
        <family val="0"/>
      </rPr>
      <t>1:0</t>
    </r>
  </si>
  <si>
    <r>
      <t xml:space="preserve">1:5 </t>
    </r>
    <r>
      <rPr>
        <u val="single"/>
        <sz val="10"/>
        <rFont val="Arial Cyr"/>
        <family val="0"/>
      </rPr>
      <t>1:0</t>
    </r>
  </si>
  <si>
    <r>
      <t xml:space="preserve">2:0 </t>
    </r>
    <r>
      <rPr>
        <u val="single"/>
        <sz val="10"/>
        <rFont val="Arial Cyr"/>
        <family val="0"/>
      </rPr>
      <t>1:0</t>
    </r>
  </si>
  <si>
    <r>
      <t xml:space="preserve">3:0 </t>
    </r>
    <r>
      <rPr>
        <u val="single"/>
        <sz val="10"/>
        <rFont val="Arial Cyr"/>
        <family val="0"/>
      </rPr>
      <t>1:0</t>
    </r>
  </si>
  <si>
    <r>
      <t xml:space="preserve">1:0 </t>
    </r>
    <r>
      <rPr>
        <u val="single"/>
        <sz val="10"/>
        <rFont val="Arial Cyr"/>
        <family val="0"/>
      </rPr>
      <t>0:1</t>
    </r>
  </si>
  <si>
    <t>6:3</t>
  </si>
  <si>
    <t>3:6</t>
  </si>
  <si>
    <t>5:5</t>
  </si>
  <si>
    <t>год</t>
  </si>
  <si>
    <t>№ ч-та</t>
  </si>
  <si>
    <t>игры</t>
  </si>
  <si>
    <t>очки (по сист.3-1-0)</t>
  </si>
  <si>
    <t>исходы</t>
  </si>
  <si>
    <t>% набр. очков</t>
  </si>
  <si>
    <t>% пораж.</t>
  </si>
  <si>
    <t>ср. исход ч-та</t>
  </si>
  <si>
    <t>% побед</t>
  </si>
  <si>
    <t>к-во побед в ч-те</t>
  </si>
  <si>
    <t>к-во пораж. в ч-те</t>
  </si>
  <si>
    <t>ср.исход</t>
  </si>
  <si>
    <t>% от ср.исх.</t>
  </si>
  <si>
    <t>ПОБЕДЫ</t>
  </si>
  <si>
    <t>БЕЗ ПОРАЖЕНИЙ</t>
  </si>
  <si>
    <t>НИЧЬИ</t>
  </si>
  <si>
    <t>БЕЗ НИЧЬИХ</t>
  </si>
  <si>
    <t>ПОРАЖЕНИЯ</t>
  </si>
  <si>
    <t>БЕЗ ПОБЕД</t>
  </si>
  <si>
    <t>ИГРОКИ</t>
  </si>
  <si>
    <t>место чемпиона по исходам</t>
  </si>
  <si>
    <t>лучший по исходам игрок (не чемпион) и его итоговое место</t>
  </si>
  <si>
    <t>9-10</t>
  </si>
  <si>
    <t>2-3</t>
  </si>
  <si>
    <t>Кибук - 8</t>
  </si>
  <si>
    <t>Дудин - 2</t>
  </si>
  <si>
    <t>Белич - 9</t>
  </si>
  <si>
    <t>Золотухин -2</t>
  </si>
  <si>
    <t>Кибук - 3</t>
  </si>
  <si>
    <t>Филиппов - 3</t>
  </si>
  <si>
    <t>Дудин - 7</t>
  </si>
  <si>
    <t>Чемпион</t>
  </si>
  <si>
    <t>У</t>
  </si>
  <si>
    <t>Исх.</t>
  </si>
  <si>
    <t>д.в</t>
  </si>
  <si>
    <t>пен.</t>
  </si>
  <si>
    <t>1/2</t>
  </si>
  <si>
    <t>1/8</t>
  </si>
  <si>
    <t>1/4</t>
  </si>
  <si>
    <t>К</t>
  </si>
  <si>
    <t>2/1</t>
  </si>
  <si>
    <t>Ф</t>
  </si>
  <si>
    <t>1/1</t>
  </si>
  <si>
    <t>1/3</t>
  </si>
  <si>
    <t>2/3</t>
  </si>
  <si>
    <t>0/2</t>
  </si>
  <si>
    <t>3/2</t>
  </si>
  <si>
    <t>1/16</t>
  </si>
  <si>
    <t>3/0</t>
  </si>
  <si>
    <t>0/1</t>
  </si>
  <si>
    <t>3/1</t>
  </si>
  <si>
    <t>1/0</t>
  </si>
  <si>
    <t>С.Чеботько</t>
  </si>
  <si>
    <t>2/0</t>
  </si>
  <si>
    <t>Е.Пушкарь</t>
  </si>
  <si>
    <t>С.Баланков</t>
  </si>
  <si>
    <t>Р.Блощицын</t>
  </si>
  <si>
    <t>5/6</t>
  </si>
  <si>
    <t>5/4</t>
  </si>
  <si>
    <t>4/1</t>
  </si>
  <si>
    <t>1/32</t>
  </si>
  <si>
    <t>золото</t>
  </si>
  <si>
    <t>серебро</t>
  </si>
  <si>
    <t>бронза</t>
  </si>
  <si>
    <t>финал</t>
  </si>
  <si>
    <t>кубок</t>
  </si>
  <si>
    <t>игрок</t>
  </si>
  <si>
    <t>Все обладатели титулов АФК</t>
  </si>
  <si>
    <t>итого</t>
  </si>
  <si>
    <t>КРУПНЫЕ ПОБЕДЫ</t>
  </si>
  <si>
    <t>КРУПНЫЕ ПОРАЖЕНИЯ</t>
  </si>
  <si>
    <r>
      <t xml:space="preserve">Примечание: </t>
    </r>
    <r>
      <rPr>
        <sz val="8"/>
        <rFont val="Arial Cyr"/>
        <family val="0"/>
      </rPr>
      <t>подчеркнуты продолжающиеся серии</t>
    </r>
  </si>
  <si>
    <t>В.Османов</t>
  </si>
  <si>
    <t>А.Османов</t>
  </si>
  <si>
    <t>2:4 2:0</t>
  </si>
  <si>
    <t>4:2 0:2</t>
  </si>
  <si>
    <t>1:1 6:2</t>
  </si>
  <si>
    <t>1:1 2:6</t>
  </si>
  <si>
    <t>7:1 2:2</t>
  </si>
  <si>
    <t>1:7 2:2</t>
  </si>
  <si>
    <t>4:0 2:4</t>
  </si>
  <si>
    <t>0:4 4:2</t>
  </si>
  <si>
    <t>0:0 4:1</t>
  </si>
  <si>
    <t>0:0 1:4</t>
  </si>
  <si>
    <t>1:2 5:1</t>
  </si>
  <si>
    <t>2:1 1:5</t>
  </si>
  <si>
    <t>4:3 4:2</t>
  </si>
  <si>
    <t>3:4 2:4</t>
  </si>
  <si>
    <t>1:5 5:0</t>
  </si>
  <si>
    <t>5:1 0:5</t>
  </si>
  <si>
    <t>2:1 2:4</t>
  </si>
  <si>
    <t>1:2 4:2</t>
  </si>
  <si>
    <r>
      <t xml:space="preserve">4:0 </t>
    </r>
    <r>
      <rPr>
        <u val="single"/>
        <sz val="10"/>
        <rFont val="Arial"/>
        <family val="2"/>
      </rPr>
      <t>0:1</t>
    </r>
  </si>
  <si>
    <r>
      <t xml:space="preserve">0:4 </t>
    </r>
    <r>
      <rPr>
        <u val="single"/>
        <sz val="10"/>
        <rFont val="Arial"/>
        <family val="2"/>
      </rPr>
      <t>1:0</t>
    </r>
  </si>
  <si>
    <r>
      <t xml:space="preserve">2:0 </t>
    </r>
    <r>
      <rPr>
        <u val="single"/>
        <sz val="10"/>
        <rFont val="Arial"/>
        <family val="2"/>
      </rPr>
      <t>0:1</t>
    </r>
  </si>
  <si>
    <r>
      <t xml:space="preserve">0:2 </t>
    </r>
    <r>
      <rPr>
        <u val="single"/>
        <sz val="10"/>
        <rFont val="Arial"/>
        <family val="2"/>
      </rPr>
      <t>1:0</t>
    </r>
  </si>
  <si>
    <r>
      <t xml:space="preserve">1:0 </t>
    </r>
    <r>
      <rPr>
        <sz val="10"/>
        <rFont val="Arial"/>
        <family val="2"/>
      </rPr>
      <t>0:0</t>
    </r>
  </si>
  <si>
    <r>
      <t xml:space="preserve">0:1 </t>
    </r>
    <r>
      <rPr>
        <sz val="10"/>
        <rFont val="Arial"/>
        <family val="2"/>
      </rPr>
      <t>0:0</t>
    </r>
  </si>
  <si>
    <r>
      <t xml:space="preserve">0:1 </t>
    </r>
    <r>
      <rPr>
        <sz val="10"/>
        <rFont val="Arial"/>
        <family val="2"/>
      </rPr>
      <t>3:1</t>
    </r>
  </si>
  <si>
    <r>
      <t xml:space="preserve">1:0 </t>
    </r>
    <r>
      <rPr>
        <sz val="10"/>
        <rFont val="Arial"/>
        <family val="2"/>
      </rPr>
      <t>1:3</t>
    </r>
  </si>
  <si>
    <r>
      <t xml:space="preserve">3:3 </t>
    </r>
    <r>
      <rPr>
        <u val="single"/>
        <sz val="10"/>
        <rFont val="Arial"/>
        <family val="2"/>
      </rPr>
      <t>1:0</t>
    </r>
  </si>
  <si>
    <r>
      <t xml:space="preserve">3:3 </t>
    </r>
    <r>
      <rPr>
        <u val="single"/>
        <sz val="10"/>
        <rFont val="Arial"/>
        <family val="2"/>
      </rPr>
      <t>0:1</t>
    </r>
  </si>
  <si>
    <t>1:4 3:4</t>
  </si>
  <si>
    <t>4:1 4:3</t>
  </si>
  <si>
    <t>1:3 5:0</t>
  </si>
  <si>
    <t>3:1 0:5</t>
  </si>
  <si>
    <t>3:3 3:0</t>
  </si>
  <si>
    <t>3:3 0:3</t>
  </si>
  <si>
    <r>
      <t xml:space="preserve">3:2 </t>
    </r>
    <r>
      <rPr>
        <u val="single"/>
        <sz val="10"/>
        <rFont val="Arial"/>
        <family val="2"/>
      </rPr>
      <t>1:0</t>
    </r>
  </si>
  <si>
    <r>
      <t xml:space="preserve">2:3 </t>
    </r>
    <r>
      <rPr>
        <u val="single"/>
        <sz val="10"/>
        <rFont val="Arial"/>
        <family val="2"/>
      </rPr>
      <t>0:1</t>
    </r>
  </si>
  <si>
    <t>4:3 4:1</t>
  </si>
  <si>
    <t>3:4 1:4</t>
  </si>
  <si>
    <t>3:0 4:0</t>
  </si>
  <si>
    <t>0:3 0:4</t>
  </si>
  <si>
    <t>3:0 5:0</t>
  </si>
  <si>
    <t>0:3 0:5</t>
  </si>
  <si>
    <t>Перетятько</t>
  </si>
  <si>
    <t>Дудина</t>
  </si>
  <si>
    <r>
      <rPr>
        <u val="single"/>
        <sz val="10"/>
        <rFont val="Arial"/>
        <family val="2"/>
      </rPr>
      <t>1:0</t>
    </r>
    <r>
      <rPr>
        <sz val="10"/>
        <rFont val="Arial"/>
        <family val="2"/>
      </rPr>
      <t xml:space="preserve"> 2:4</t>
    </r>
  </si>
  <si>
    <r>
      <rPr>
        <u val="single"/>
        <sz val="10"/>
        <rFont val="Arial"/>
        <family val="2"/>
      </rPr>
      <t>0:1</t>
    </r>
    <r>
      <rPr>
        <sz val="10"/>
        <rFont val="Arial"/>
        <family val="2"/>
      </rPr>
      <t xml:space="preserve"> 4:2</t>
    </r>
  </si>
  <si>
    <r>
      <rPr>
        <u val="single"/>
        <sz val="10"/>
        <rFont val="Arial"/>
        <family val="2"/>
      </rPr>
      <t>0:1</t>
    </r>
    <r>
      <rPr>
        <sz val="10"/>
        <rFont val="Arial"/>
        <family val="2"/>
      </rPr>
      <t xml:space="preserve"> 3:1</t>
    </r>
  </si>
  <si>
    <r>
      <rPr>
        <u val="single"/>
        <sz val="10"/>
        <rFont val="Arial"/>
        <family val="2"/>
      </rPr>
      <t xml:space="preserve">1:0 </t>
    </r>
    <r>
      <rPr>
        <sz val="10"/>
        <rFont val="Arial"/>
        <family val="2"/>
      </rPr>
      <t>1:3</t>
    </r>
  </si>
  <si>
    <t>6-7</t>
  </si>
  <si>
    <t>Незнанов - 4</t>
  </si>
  <si>
    <t>Р.Абишев</t>
  </si>
  <si>
    <t>4:5 6:0</t>
  </si>
  <si>
    <t>5:4 0:6</t>
  </si>
  <si>
    <t>4:3 1:6</t>
  </si>
  <si>
    <t>3:4 6:1</t>
  </si>
  <si>
    <t>7:1 3:1</t>
  </si>
  <si>
    <t>1:7 1:3</t>
  </si>
  <si>
    <t>1:4 0:0</t>
  </si>
  <si>
    <t>4:1 0:0</t>
  </si>
  <si>
    <t>0:6 0:1</t>
  </si>
  <si>
    <t>6:0 1:0</t>
  </si>
  <si>
    <t>2:2 0:0</t>
  </si>
  <si>
    <t>2:3 2:0</t>
  </si>
  <si>
    <t>3:2 0:2</t>
  </si>
  <si>
    <t>2:0 1:4</t>
  </si>
  <si>
    <t>0:2 4:1</t>
  </si>
  <si>
    <t>4:3 3:4</t>
  </si>
  <si>
    <t>3:4 4:3</t>
  </si>
  <si>
    <t>0:3 5:1</t>
  </si>
  <si>
    <t>3:0 1:5</t>
  </si>
  <si>
    <t>1:4 0:6</t>
  </si>
  <si>
    <t>4:1 6:0</t>
  </si>
  <si>
    <t>5:0 1:3</t>
  </si>
  <si>
    <t>0:5 3:1</t>
  </si>
  <si>
    <t>3:5 0:0</t>
  </si>
  <si>
    <t>5:3 0:0</t>
  </si>
  <si>
    <t>4-5</t>
  </si>
  <si>
    <t>Незнанов - 2</t>
  </si>
  <si>
    <t>2/4</t>
  </si>
  <si>
    <t>4/8</t>
  </si>
  <si>
    <t>4/2</t>
  </si>
  <si>
    <t>8/1</t>
  </si>
  <si>
    <t>0/5</t>
  </si>
  <si>
    <t>3/3</t>
  </si>
  <si>
    <t>4/0</t>
  </si>
  <si>
    <t>Т.Абишев</t>
  </si>
  <si>
    <t>А.Богданов</t>
  </si>
  <si>
    <t>7:0 3:1</t>
  </si>
  <si>
    <t>0:7 1:3</t>
  </si>
  <si>
    <t>3:1 1:5</t>
  </si>
  <si>
    <t>1:3 5:1</t>
  </si>
  <si>
    <r>
      <rPr>
        <u val="single"/>
        <sz val="10"/>
        <rFont val="Arial"/>
        <family val="2"/>
      </rPr>
      <t>1:0</t>
    </r>
    <r>
      <rPr>
        <sz val="10"/>
        <rFont val="Arial"/>
        <family val="2"/>
      </rPr>
      <t xml:space="preserve"> 2:1</t>
    </r>
  </si>
  <si>
    <r>
      <t xml:space="preserve">0:1 </t>
    </r>
    <r>
      <rPr>
        <sz val="10"/>
        <rFont val="Arial"/>
        <family val="2"/>
      </rPr>
      <t>1:2</t>
    </r>
  </si>
  <si>
    <r>
      <rPr>
        <u val="single"/>
        <sz val="10"/>
        <rFont val="Arial"/>
        <family val="2"/>
      </rPr>
      <t>1:0</t>
    </r>
    <r>
      <rPr>
        <sz val="10"/>
        <rFont val="Arial"/>
        <family val="2"/>
      </rPr>
      <t xml:space="preserve"> 1:1</t>
    </r>
  </si>
  <si>
    <r>
      <rPr>
        <u val="single"/>
        <sz val="10"/>
        <rFont val="Arial"/>
        <family val="2"/>
      </rPr>
      <t>0:1</t>
    </r>
    <r>
      <rPr>
        <sz val="10"/>
        <rFont val="Arial"/>
        <family val="2"/>
      </rPr>
      <t xml:space="preserve"> 1:1</t>
    </r>
  </si>
  <si>
    <t>5:2 3:2</t>
  </si>
  <si>
    <t>2:5 2:3</t>
  </si>
  <si>
    <t>3:4 2:2</t>
  </si>
  <si>
    <t>4:3 2:2</t>
  </si>
  <si>
    <t>5:3 3:2</t>
  </si>
  <si>
    <t>3:5 2:3</t>
  </si>
  <si>
    <t>4:2 0:3</t>
  </si>
  <si>
    <t>2:4 3:0</t>
  </si>
  <si>
    <t>2010</t>
  </si>
  <si>
    <t>2/2</t>
  </si>
  <si>
    <t>2:1 4:2</t>
  </si>
  <si>
    <t>1:2 2:4</t>
  </si>
  <si>
    <t>4:1 0:5</t>
  </si>
  <si>
    <t>1:4 5:0</t>
  </si>
  <si>
    <t>4:3 1:2</t>
  </si>
  <si>
    <t>3:4 2:1</t>
  </si>
  <si>
    <t>0:7</t>
  </si>
  <si>
    <t>7:0</t>
  </si>
  <si>
    <t>Карманов</t>
  </si>
  <si>
    <t>Богданов</t>
  </si>
  <si>
    <r>
      <t xml:space="preserve">4:2 </t>
    </r>
    <r>
      <rPr>
        <u val="single"/>
        <sz val="10"/>
        <rFont val="Arial Cyr"/>
        <family val="0"/>
      </rPr>
      <t>1:0</t>
    </r>
  </si>
  <si>
    <r>
      <rPr>
        <u val="single"/>
        <sz val="10"/>
        <rFont val="Arial Cyr"/>
        <family val="0"/>
      </rPr>
      <t>1:0</t>
    </r>
    <r>
      <rPr>
        <sz val="10"/>
        <rFont val="Arial Cyr"/>
        <family val="0"/>
      </rPr>
      <t xml:space="preserve"> 2:1</t>
    </r>
  </si>
  <si>
    <r>
      <rPr>
        <u val="single"/>
        <sz val="10"/>
        <rFont val="Arial Cyr"/>
        <family val="0"/>
      </rPr>
      <t xml:space="preserve">1:0 </t>
    </r>
    <r>
      <rPr>
        <sz val="10"/>
        <rFont val="Arial Cyr"/>
        <family val="0"/>
      </rPr>
      <t>1:1</t>
    </r>
  </si>
  <si>
    <t>+2=0-2 6-10</t>
  </si>
  <si>
    <r>
      <t xml:space="preserve">0:1 </t>
    </r>
    <r>
      <rPr>
        <u val="single"/>
        <sz val="10"/>
        <color indexed="10"/>
        <rFont val="Arial"/>
        <family val="2"/>
      </rPr>
      <t>0:1</t>
    </r>
  </si>
  <si>
    <r>
      <t xml:space="preserve">1:0 </t>
    </r>
    <r>
      <rPr>
        <u val="single"/>
        <sz val="10"/>
        <color indexed="10"/>
        <rFont val="Arial"/>
        <family val="2"/>
      </rPr>
      <t>1:0</t>
    </r>
  </si>
  <si>
    <r>
      <t xml:space="preserve">1:1 </t>
    </r>
    <r>
      <rPr>
        <u val="single"/>
        <sz val="10"/>
        <color indexed="10"/>
        <rFont val="Arial"/>
        <family val="2"/>
      </rPr>
      <t>1:0</t>
    </r>
  </si>
  <si>
    <r>
      <t xml:space="preserve">1:1 </t>
    </r>
    <r>
      <rPr>
        <u val="single"/>
        <sz val="10"/>
        <color indexed="10"/>
        <rFont val="Arial"/>
        <family val="2"/>
      </rPr>
      <t>0:1</t>
    </r>
  </si>
  <si>
    <r>
      <t xml:space="preserve">3:1 </t>
    </r>
    <r>
      <rPr>
        <u val="single"/>
        <sz val="10"/>
        <color indexed="10"/>
        <rFont val="Arial"/>
        <family val="2"/>
      </rPr>
      <t>1:0</t>
    </r>
  </si>
  <si>
    <r>
      <t xml:space="preserve">1:3 </t>
    </r>
    <r>
      <rPr>
        <u val="single"/>
        <sz val="10"/>
        <color indexed="10"/>
        <rFont val="Arial"/>
        <family val="2"/>
      </rPr>
      <t>0:1</t>
    </r>
  </si>
  <si>
    <r>
      <t xml:space="preserve">3:1 </t>
    </r>
    <r>
      <rPr>
        <sz val="10"/>
        <color indexed="10"/>
        <rFont val="Arial"/>
        <family val="2"/>
      </rPr>
      <t>1:0</t>
    </r>
  </si>
  <si>
    <t>5:0 3:4</t>
  </si>
  <si>
    <t>0:5 4:3</t>
  </si>
  <si>
    <r>
      <t xml:space="preserve">2:1 </t>
    </r>
    <r>
      <rPr>
        <u val="single"/>
        <sz val="10"/>
        <color indexed="10"/>
        <rFont val="Arial"/>
        <family val="2"/>
      </rPr>
      <t>0:1</t>
    </r>
  </si>
  <si>
    <r>
      <t xml:space="preserve">1:2 </t>
    </r>
    <r>
      <rPr>
        <u val="single"/>
        <sz val="10"/>
        <color indexed="10"/>
        <rFont val="Arial"/>
        <family val="2"/>
      </rPr>
      <t>1:0</t>
    </r>
  </si>
  <si>
    <r>
      <t>2:3</t>
    </r>
    <r>
      <rPr>
        <u val="single"/>
        <sz val="10"/>
        <color indexed="10"/>
        <rFont val="Arial"/>
        <family val="2"/>
      </rPr>
      <t xml:space="preserve"> 0:1</t>
    </r>
  </si>
  <si>
    <r>
      <t xml:space="preserve">3:2 </t>
    </r>
    <r>
      <rPr>
        <u val="single"/>
        <sz val="10"/>
        <color indexed="10"/>
        <rFont val="Arial"/>
        <family val="2"/>
      </rPr>
      <t>1:0</t>
    </r>
  </si>
  <si>
    <r>
      <rPr>
        <u val="single"/>
        <sz val="10"/>
        <color indexed="10"/>
        <rFont val="Arial"/>
        <family val="2"/>
      </rPr>
      <t>1:0</t>
    </r>
    <r>
      <rPr>
        <sz val="10"/>
        <rFont val="Arial"/>
        <family val="2"/>
      </rPr>
      <t xml:space="preserve">  1:2</t>
    </r>
  </si>
  <si>
    <r>
      <rPr>
        <u val="single"/>
        <sz val="10"/>
        <color indexed="10"/>
        <rFont val="Arial"/>
        <family val="2"/>
      </rPr>
      <t>0:1</t>
    </r>
    <r>
      <rPr>
        <sz val="10"/>
        <rFont val="Arial"/>
        <family val="2"/>
      </rPr>
      <t xml:space="preserve"> 2:1</t>
    </r>
  </si>
  <si>
    <r>
      <t xml:space="preserve">1:3 </t>
    </r>
    <r>
      <rPr>
        <u val="single"/>
        <sz val="10"/>
        <color indexed="10"/>
        <rFont val="Arial"/>
        <family val="2"/>
      </rPr>
      <t>1:0</t>
    </r>
  </si>
  <si>
    <r>
      <t xml:space="preserve">3:1 </t>
    </r>
    <r>
      <rPr>
        <u val="single"/>
        <sz val="10"/>
        <color indexed="10"/>
        <rFont val="Arial"/>
        <family val="2"/>
      </rPr>
      <t>0:1</t>
    </r>
  </si>
  <si>
    <t>О.Сагайдак</t>
  </si>
  <si>
    <t>С.Елизаров</t>
  </si>
  <si>
    <t>0:4 4:0</t>
  </si>
  <si>
    <t>4:0 0:4</t>
  </si>
  <si>
    <t>1:2 6:2</t>
  </si>
  <si>
    <t>2:1 2:6</t>
  </si>
  <si>
    <r>
      <t xml:space="preserve">3:2 </t>
    </r>
    <r>
      <rPr>
        <u val="single"/>
        <sz val="10"/>
        <color indexed="10"/>
        <rFont val="Arial"/>
        <family val="2"/>
      </rPr>
      <t>0:1</t>
    </r>
  </si>
  <si>
    <r>
      <t xml:space="preserve">2:3 </t>
    </r>
    <r>
      <rPr>
        <u val="single"/>
        <sz val="10"/>
        <color indexed="10"/>
        <rFont val="Arial"/>
        <family val="2"/>
      </rPr>
      <t>1:0</t>
    </r>
  </si>
  <si>
    <r>
      <t xml:space="preserve">0:0 </t>
    </r>
    <r>
      <rPr>
        <u val="single"/>
        <sz val="10"/>
        <color indexed="10"/>
        <rFont val="Arial"/>
        <family val="2"/>
      </rPr>
      <t>1:0</t>
    </r>
  </si>
  <si>
    <r>
      <t xml:space="preserve">0:0 </t>
    </r>
    <r>
      <rPr>
        <u val="single"/>
        <sz val="10"/>
        <color indexed="10"/>
        <rFont val="Arial"/>
        <family val="2"/>
      </rPr>
      <t>0:1</t>
    </r>
  </si>
  <si>
    <r>
      <t xml:space="preserve">2:2 </t>
    </r>
    <r>
      <rPr>
        <u val="single"/>
        <sz val="10"/>
        <color indexed="10"/>
        <rFont val="Arial"/>
        <family val="2"/>
      </rPr>
      <t>1:0</t>
    </r>
  </si>
  <si>
    <r>
      <t xml:space="preserve">2:2 </t>
    </r>
    <r>
      <rPr>
        <u val="single"/>
        <sz val="10"/>
        <color indexed="10"/>
        <rFont val="Arial"/>
        <family val="2"/>
      </rPr>
      <t>0:1</t>
    </r>
  </si>
  <si>
    <r>
      <t xml:space="preserve">1:2 </t>
    </r>
    <r>
      <rPr>
        <u val="single"/>
        <sz val="10"/>
        <color indexed="10"/>
        <rFont val="Arial"/>
        <family val="2"/>
      </rPr>
      <t>0:1</t>
    </r>
  </si>
  <si>
    <r>
      <t xml:space="preserve">2:1 </t>
    </r>
    <r>
      <rPr>
        <u val="single"/>
        <sz val="10"/>
        <color indexed="10"/>
        <rFont val="Arial"/>
        <family val="2"/>
      </rPr>
      <t>1:0</t>
    </r>
  </si>
  <si>
    <t>2:3 5:3</t>
  </si>
  <si>
    <t>3:2 3:5</t>
  </si>
  <si>
    <r>
      <t xml:space="preserve">4:2 </t>
    </r>
    <r>
      <rPr>
        <u val="single"/>
        <sz val="10"/>
        <color indexed="10"/>
        <rFont val="Arial"/>
        <family val="2"/>
      </rPr>
      <t>1:0</t>
    </r>
  </si>
  <si>
    <r>
      <t xml:space="preserve">2:4 </t>
    </r>
    <r>
      <rPr>
        <u val="single"/>
        <sz val="10"/>
        <color indexed="10"/>
        <rFont val="Arial"/>
        <family val="2"/>
      </rPr>
      <t>0:1</t>
    </r>
  </si>
  <si>
    <t>5:1 3:1</t>
  </si>
  <si>
    <t>1:5 1:3</t>
  </si>
  <si>
    <t>5:1 0:3</t>
  </si>
  <si>
    <t>1:5 3:0</t>
  </si>
  <si>
    <r>
      <t xml:space="preserve">2:1 </t>
    </r>
    <r>
      <rPr>
        <u val="single"/>
        <sz val="10"/>
        <color indexed="10"/>
        <rFont val="Arial"/>
        <family val="2"/>
      </rPr>
      <t>0:1</t>
    </r>
  </si>
  <si>
    <r>
      <t xml:space="preserve">1:2 </t>
    </r>
    <r>
      <rPr>
        <u val="single"/>
        <sz val="10"/>
        <color indexed="10"/>
        <rFont val="Arial"/>
        <family val="2"/>
      </rPr>
      <t>1:0</t>
    </r>
  </si>
  <si>
    <r>
      <t xml:space="preserve">3:0 </t>
    </r>
    <r>
      <rPr>
        <u val="single"/>
        <sz val="10"/>
        <color indexed="10"/>
        <rFont val="Arial"/>
        <family val="2"/>
      </rPr>
      <t>1:0</t>
    </r>
  </si>
  <si>
    <r>
      <t xml:space="preserve">0:3 </t>
    </r>
    <r>
      <rPr>
        <u val="single"/>
        <sz val="10"/>
        <color indexed="10"/>
        <rFont val="Arial"/>
        <family val="2"/>
      </rPr>
      <t>0:1</t>
    </r>
  </si>
  <si>
    <t>0:6 2:3</t>
  </si>
  <si>
    <t>6:0 3:2</t>
  </si>
  <si>
    <r>
      <t xml:space="preserve">3:2 </t>
    </r>
    <r>
      <rPr>
        <u val="single"/>
        <sz val="10"/>
        <color indexed="10"/>
        <rFont val="Arial"/>
        <family val="2"/>
      </rPr>
      <t>1:0</t>
    </r>
  </si>
  <si>
    <r>
      <t xml:space="preserve">2:3 </t>
    </r>
    <r>
      <rPr>
        <u val="single"/>
        <sz val="10"/>
        <color indexed="10"/>
        <rFont val="Arial"/>
        <family val="2"/>
      </rPr>
      <t>0:1</t>
    </r>
  </si>
  <si>
    <t>2:2 4:3</t>
  </si>
  <si>
    <t>2:2 3:4</t>
  </si>
  <si>
    <r>
      <t xml:space="preserve">1:1 </t>
    </r>
    <r>
      <rPr>
        <u val="single"/>
        <sz val="10"/>
        <color indexed="10"/>
        <rFont val="Arial"/>
        <family val="2"/>
      </rPr>
      <t>1:0</t>
    </r>
  </si>
  <si>
    <r>
      <t xml:space="preserve">1:1 </t>
    </r>
    <r>
      <rPr>
        <u val="single"/>
        <sz val="10"/>
        <color indexed="10"/>
        <rFont val="Arial"/>
        <family val="2"/>
      </rPr>
      <t>0:1</t>
    </r>
  </si>
  <si>
    <r>
      <t xml:space="preserve">4:1 </t>
    </r>
    <r>
      <rPr>
        <u val="single"/>
        <sz val="10"/>
        <color indexed="10"/>
        <rFont val="Arial"/>
        <family val="2"/>
      </rPr>
      <t>1:0</t>
    </r>
  </si>
  <si>
    <r>
      <t xml:space="preserve">1:4 </t>
    </r>
    <r>
      <rPr>
        <u val="single"/>
        <sz val="10"/>
        <color indexed="10"/>
        <rFont val="Arial"/>
        <family val="2"/>
      </rPr>
      <t>0:1</t>
    </r>
  </si>
  <si>
    <r>
      <t xml:space="preserve">1:3 </t>
    </r>
    <r>
      <rPr>
        <u val="single"/>
        <sz val="10"/>
        <color indexed="10"/>
        <rFont val="Arial"/>
        <family val="2"/>
      </rPr>
      <t>0:1</t>
    </r>
  </si>
  <si>
    <r>
      <t xml:space="preserve">3:1 </t>
    </r>
    <r>
      <rPr>
        <u val="single"/>
        <sz val="10"/>
        <color indexed="10"/>
        <rFont val="Arial"/>
        <family val="2"/>
      </rPr>
      <t>1:0</t>
    </r>
  </si>
  <si>
    <r>
      <t xml:space="preserve">5:2 </t>
    </r>
    <r>
      <rPr>
        <u val="single"/>
        <sz val="10"/>
        <color indexed="10"/>
        <rFont val="Arial"/>
        <family val="2"/>
      </rPr>
      <t>1:0</t>
    </r>
  </si>
  <si>
    <r>
      <t xml:space="preserve">2:1 </t>
    </r>
    <r>
      <rPr>
        <u val="single"/>
        <sz val="10"/>
        <color indexed="10"/>
        <rFont val="Arial"/>
        <family val="2"/>
      </rPr>
      <t>1:0</t>
    </r>
  </si>
  <si>
    <r>
      <t xml:space="preserve">1:2 </t>
    </r>
    <r>
      <rPr>
        <u val="single"/>
        <sz val="10"/>
        <color indexed="10"/>
        <rFont val="Arial"/>
        <family val="2"/>
      </rPr>
      <t>0:1</t>
    </r>
  </si>
  <si>
    <r>
      <t xml:space="preserve">1:1 </t>
    </r>
    <r>
      <rPr>
        <u val="single"/>
        <sz val="10"/>
        <rFont val="Arial"/>
        <family val="2"/>
      </rPr>
      <t>0:0</t>
    </r>
  </si>
  <si>
    <t>Примечание:</t>
  </si>
  <si>
    <t>в 44 туре за обоюдную неявку были засчитаны поражения Зыкову и Соловицкому, счет 0:0</t>
  </si>
  <si>
    <t>А.Пимин</t>
  </si>
  <si>
    <t>А.Ложков</t>
  </si>
  <si>
    <r>
      <t xml:space="preserve">2:5 </t>
    </r>
    <r>
      <rPr>
        <u val="single"/>
        <sz val="10"/>
        <color indexed="10"/>
        <rFont val="Arial"/>
        <family val="2"/>
      </rPr>
      <t>0:1</t>
    </r>
  </si>
  <si>
    <t>1-2</t>
  </si>
  <si>
    <t>Поздняков - 9</t>
  </si>
  <si>
    <t>2011</t>
  </si>
  <si>
    <t>2012</t>
  </si>
  <si>
    <t>2013</t>
  </si>
  <si>
    <t>4/6</t>
  </si>
  <si>
    <t>6/3</t>
  </si>
  <si>
    <t>2/9</t>
  </si>
  <si>
    <t>5:0 5:0</t>
  </si>
  <si>
    <t>0:5 0:5</t>
  </si>
  <si>
    <t>0:6 2:2</t>
  </si>
  <si>
    <t>6:0 2:2</t>
  </si>
  <si>
    <r>
      <t xml:space="preserve">2:2 </t>
    </r>
    <r>
      <rPr>
        <u val="single"/>
        <sz val="10"/>
        <color indexed="10"/>
        <rFont val="Arial"/>
        <family val="2"/>
      </rPr>
      <t>0:1</t>
    </r>
  </si>
  <si>
    <r>
      <t xml:space="preserve">2:2 </t>
    </r>
    <r>
      <rPr>
        <u val="single"/>
        <sz val="10"/>
        <color indexed="10"/>
        <rFont val="Arial"/>
        <family val="2"/>
      </rPr>
      <t>1:0</t>
    </r>
  </si>
  <si>
    <r>
      <t xml:space="preserve">1:4 </t>
    </r>
    <r>
      <rPr>
        <u val="single"/>
        <sz val="10"/>
        <color indexed="10"/>
        <rFont val="Arial"/>
        <family val="2"/>
      </rPr>
      <t>0:1</t>
    </r>
  </si>
  <si>
    <r>
      <t xml:space="preserve">4:1 </t>
    </r>
    <r>
      <rPr>
        <u val="single"/>
        <sz val="10"/>
        <color indexed="10"/>
        <rFont val="Arial"/>
        <family val="2"/>
      </rPr>
      <t>1:0</t>
    </r>
  </si>
  <si>
    <r>
      <t xml:space="preserve">1:1 </t>
    </r>
    <r>
      <rPr>
        <sz val="10"/>
        <color indexed="10"/>
        <rFont val="Arial"/>
        <family val="2"/>
      </rPr>
      <t>2:0</t>
    </r>
  </si>
  <si>
    <r>
      <t xml:space="preserve">2:2 </t>
    </r>
    <r>
      <rPr>
        <sz val="10"/>
        <color indexed="10"/>
        <rFont val="Arial"/>
        <family val="2"/>
      </rPr>
      <t>4:0</t>
    </r>
  </si>
  <si>
    <t>Наиболее продолжительные серии участников, крупные победы и поражения</t>
  </si>
  <si>
    <t>7/5</t>
  </si>
  <si>
    <t>10/2</t>
  </si>
  <si>
    <t>9/7</t>
  </si>
  <si>
    <t>9/9</t>
  </si>
  <si>
    <t>Занятые участниками места по годам</t>
  </si>
  <si>
    <t>Достижения участников кубков по годам</t>
  </si>
  <si>
    <t>2:2 2:5</t>
  </si>
  <si>
    <t>2:2 5:2</t>
  </si>
  <si>
    <t>Итоги участников за 18 чемпионатов</t>
  </si>
  <si>
    <t>Кибук-2</t>
  </si>
  <si>
    <t>+16=6-11 56-46</t>
  </si>
  <si>
    <t>+14=7-8 43-32</t>
  </si>
  <si>
    <t>+7=13-15 42-49</t>
  </si>
  <si>
    <t>% очков</t>
  </si>
  <si>
    <t>+10=1-8 31-30</t>
  </si>
  <si>
    <t>+16=4-7 56-30</t>
  </si>
  <si>
    <t>+7=8-10 42-39</t>
  </si>
  <si>
    <t>+14=6-11 55-42</t>
  </si>
  <si>
    <t>Сагайдак</t>
  </si>
  <si>
    <t>Елизаров</t>
  </si>
  <si>
    <t>Кибук</t>
  </si>
  <si>
    <t>Пимин</t>
  </si>
  <si>
    <t>Ложков</t>
  </si>
  <si>
    <t>+4=4-6 18-18</t>
  </si>
  <si>
    <t>+2=2-2 12-11</t>
  </si>
  <si>
    <t>+4=1-1 14-9</t>
  </si>
  <si>
    <t>+3=1-0 7-3</t>
  </si>
  <si>
    <t>+1=1-2 3-8</t>
  </si>
  <si>
    <t>+16=4-15 56-49</t>
  </si>
  <si>
    <t>+9=6-14 35-39</t>
  </si>
  <si>
    <t>+14=9-10 48-40</t>
  </si>
  <si>
    <t>+20=7-8 58-40</t>
  </si>
  <si>
    <t>+9=2-8 38-28</t>
  </si>
  <si>
    <t>+12=4-11 41-41</t>
  </si>
  <si>
    <t>+11=5-9 32-27</t>
  </si>
  <si>
    <t>+13=7-11 45-42</t>
  </si>
  <si>
    <r>
      <t xml:space="preserve">4:1 </t>
    </r>
    <r>
      <rPr>
        <u val="single"/>
        <sz val="10"/>
        <rFont val="Arial Cyr"/>
        <family val="0"/>
      </rPr>
      <t>1:0</t>
    </r>
  </si>
  <si>
    <r>
      <t>4:1</t>
    </r>
    <r>
      <rPr>
        <u val="single"/>
        <sz val="10"/>
        <rFont val="Arial Cyr"/>
        <family val="0"/>
      </rPr>
      <t xml:space="preserve"> 1:0</t>
    </r>
  </si>
  <si>
    <t>+1=3-2 10-11</t>
  </si>
  <si>
    <t>+3=2-1 5-3</t>
  </si>
  <si>
    <t>+3=0-1 9-5</t>
  </si>
  <si>
    <t>+3=1-0 9-4</t>
  </si>
  <si>
    <t>+15=7-5 45-27</t>
  </si>
  <si>
    <t>+11=10-8 43-44</t>
  </si>
  <si>
    <t>+4=0-9 16-26</t>
  </si>
  <si>
    <t>+5=10-6 24-25</t>
  </si>
  <si>
    <t>+4=3-12 15-36</t>
  </si>
  <si>
    <t>+10=7-8 26-28</t>
  </si>
  <si>
    <t>+1=1-0 1-0</t>
  </si>
  <si>
    <t>+0=1-1 1-3</t>
  </si>
  <si>
    <t>+0=0-2 0-4</t>
  </si>
  <si>
    <t>+1=1-0 5-4</t>
  </si>
  <si>
    <t>+8=4-2 23-17</t>
  </si>
  <si>
    <t>+16=7-10 65-46</t>
  </si>
  <si>
    <t>+9=0-10 32-31</t>
  </si>
  <si>
    <t>+10=9-6 43-31</t>
  </si>
  <si>
    <t>+7=9-9 32-33</t>
  </si>
  <si>
    <t>+10=6-13 43-44</t>
  </si>
  <si>
    <r>
      <t xml:space="preserve">0:0 </t>
    </r>
    <r>
      <rPr>
        <u val="single"/>
        <sz val="10"/>
        <rFont val="Arial Cyr"/>
        <family val="0"/>
      </rPr>
      <t>1:0</t>
    </r>
  </si>
  <si>
    <t>+2=2-2 15-9</t>
  </si>
  <si>
    <t>+4=1-1 13-8</t>
  </si>
  <si>
    <t>+4=5-5 21-27</t>
  </si>
  <si>
    <t>+3=1-0 9-5</t>
  </si>
  <si>
    <t>+12=2-13 37-43</t>
  </si>
  <si>
    <t>+10=5-10 31-35</t>
  </si>
  <si>
    <t>+12=6-13 47-51</t>
  </si>
  <si>
    <r>
      <t xml:space="preserve">1:3 </t>
    </r>
    <r>
      <rPr>
        <u val="single"/>
        <sz val="10"/>
        <rFont val="Arial Cyr"/>
        <family val="0"/>
      </rPr>
      <t>1:0</t>
    </r>
  </si>
  <si>
    <r>
      <t xml:space="preserve">2:3 </t>
    </r>
    <r>
      <rPr>
        <u val="single"/>
        <sz val="10"/>
        <rFont val="Arial Cyr"/>
        <family val="0"/>
      </rPr>
      <t>1:0</t>
    </r>
  </si>
  <si>
    <t>+10=2-7 29-31</t>
  </si>
  <si>
    <t>+4=3-7 17-19</t>
  </si>
  <si>
    <t>+1=2-3 5-11</t>
  </si>
  <si>
    <t>+1=0-5 6-13</t>
  </si>
  <si>
    <t>+1=1-2 5-7</t>
  </si>
  <si>
    <t>+1=0-3 5-8</t>
  </si>
  <si>
    <t>+4=4-6 14-21</t>
  </si>
  <si>
    <t>+2=3-12 16-37</t>
  </si>
  <si>
    <t>+7=4-8 24-36</t>
  </si>
  <si>
    <t>+6=4-5 21-20</t>
  </si>
  <si>
    <r>
      <t xml:space="preserve">1:2 </t>
    </r>
    <r>
      <rPr>
        <u val="single"/>
        <sz val="10"/>
        <rFont val="Arial Cyr"/>
        <family val="0"/>
      </rPr>
      <t>1:0</t>
    </r>
  </si>
  <si>
    <t>+2=0-4 9-13</t>
  </si>
  <si>
    <t>+4=0-2 10-9</t>
  </si>
  <si>
    <t>+1=1-0 4-1</t>
  </si>
  <si>
    <t>+3=0-1 7-2</t>
  </si>
  <si>
    <t>+3=0-1 12-9</t>
  </si>
  <si>
    <t>+8=1-10 17-22</t>
  </si>
  <si>
    <t>+10=3-12 37-44</t>
  </si>
  <si>
    <r>
      <t xml:space="preserve">2:1 </t>
    </r>
    <r>
      <rPr>
        <u val="single"/>
        <sz val="10"/>
        <rFont val="Arial Cyr"/>
        <family val="0"/>
      </rPr>
      <t>1:0</t>
    </r>
  </si>
  <si>
    <t>+4=4-0 13-7</t>
  </si>
  <si>
    <t>+0=4-2 7-10</t>
  </si>
  <si>
    <t>+4=0-2 11-10</t>
  </si>
  <si>
    <t>+1=2-1 7-6</t>
  </si>
  <si>
    <r>
      <t xml:space="preserve">3:1 </t>
    </r>
    <r>
      <rPr>
        <u val="single"/>
        <sz val="10"/>
        <rFont val="Arial Cyr"/>
        <family val="0"/>
      </rPr>
      <t>1:0</t>
    </r>
  </si>
  <si>
    <t>+10=8-3 33-19</t>
  </si>
  <si>
    <r>
      <rPr>
        <u val="single"/>
        <sz val="10"/>
        <rFont val="Arial Cyr"/>
        <family val="0"/>
      </rPr>
      <t>1:0</t>
    </r>
    <r>
      <rPr>
        <sz val="10"/>
        <rFont val="Arial Cyr"/>
        <family val="0"/>
      </rPr>
      <t xml:space="preserve"> 1:2</t>
    </r>
  </si>
  <si>
    <t>+1=2-3 8-11</t>
  </si>
  <si>
    <t>+1=2-3 8-8</t>
  </si>
  <si>
    <t>+1=2-1 8-8</t>
  </si>
  <si>
    <t>+4=0-0 11-2</t>
  </si>
  <si>
    <t>+2=2-2 5-5</t>
  </si>
  <si>
    <t>+3=1-2 7-4</t>
  </si>
  <si>
    <t>+3=0-3 9-9</t>
  </si>
  <si>
    <t>+7=4-3 20-15</t>
  </si>
  <si>
    <t>+1=3-0 6-4</t>
  </si>
  <si>
    <t>+4=0-0 9-4</t>
  </si>
  <si>
    <r>
      <t xml:space="preserve">1:3 </t>
    </r>
    <r>
      <rPr>
        <u val="single"/>
        <sz val="10"/>
        <rFont val="Arial Cyr"/>
        <family val="0"/>
      </rPr>
      <t>0:1</t>
    </r>
  </si>
  <si>
    <r>
      <t xml:space="preserve">1:2 </t>
    </r>
    <r>
      <rPr>
        <u val="single"/>
        <sz val="10"/>
        <rFont val="Arial Cyr"/>
        <family val="0"/>
      </rPr>
      <t>0:1</t>
    </r>
  </si>
  <si>
    <r>
      <t xml:space="preserve">0:1 </t>
    </r>
    <r>
      <rPr>
        <u val="single"/>
        <sz val="10"/>
        <rFont val="Arial Cyr"/>
        <family val="0"/>
      </rPr>
      <t>0:1</t>
    </r>
  </si>
  <si>
    <r>
      <t xml:space="preserve">2:3 </t>
    </r>
    <r>
      <rPr>
        <u val="single"/>
        <sz val="10"/>
        <rFont val="Arial Cyr"/>
        <family val="0"/>
      </rPr>
      <t>0:1</t>
    </r>
  </si>
  <si>
    <r>
      <t xml:space="preserve">2:5 </t>
    </r>
    <r>
      <rPr>
        <u val="single"/>
        <sz val="10"/>
        <rFont val="Arial Cyr"/>
        <family val="0"/>
      </rPr>
      <t>0:1</t>
    </r>
  </si>
  <si>
    <r>
      <t xml:space="preserve">1:1 </t>
    </r>
    <r>
      <rPr>
        <u val="single"/>
        <sz val="10"/>
        <rFont val="Arial Cyr"/>
        <family val="0"/>
      </rPr>
      <t>0:1</t>
    </r>
  </si>
  <si>
    <r>
      <t xml:space="preserve">2:1 </t>
    </r>
    <r>
      <rPr>
        <u val="single"/>
        <sz val="10"/>
        <rFont val="Arial Cyr"/>
        <family val="0"/>
      </rPr>
      <t>0:1</t>
    </r>
  </si>
  <si>
    <t>+1=0-1 2-2</t>
  </si>
  <si>
    <t>+1=1-0 5-2</t>
  </si>
  <si>
    <t>+2=0-0 6-0</t>
  </si>
  <si>
    <t>+1=1-0 3-2</t>
  </si>
  <si>
    <t>+3=2-1 11-10</t>
  </si>
  <si>
    <t>+3=0-1 8-7</t>
  </si>
  <si>
    <t>+3=1-0 10-5</t>
  </si>
  <si>
    <t>+2=0-2 7-6</t>
  </si>
  <si>
    <t>+1=1-2 3-6</t>
  </si>
  <si>
    <t>+1=2-1 9-7</t>
  </si>
  <si>
    <t>2014</t>
  </si>
  <si>
    <t>Итоги участников за 18 кубков</t>
  </si>
  <si>
    <t>9/2</t>
  </si>
  <si>
    <t>7/6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</si>
</sst>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00"/>
    <numFmt numFmtId="171" formatCode="0.0000"/>
    <numFmt numFmtId="172" formatCode="0.000"/>
    <numFmt numFmtId="173" formatCode="0.000%"/>
  </numFmts>
  <fonts count="5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7"/>
      <name val="Arial Cyr"/>
      <family val="0"/>
    </font>
    <font>
      <b/>
      <sz val="12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5FA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BFCB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4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10" xfId="52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3" fontId="7" fillId="34" borderId="15" xfId="0" applyNumberFormat="1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center"/>
    </xf>
    <xf numFmtId="3" fontId="7" fillId="34" borderId="17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/>
    </xf>
    <xf numFmtId="49" fontId="7" fillId="36" borderId="24" xfId="0" applyNumberFormat="1" applyFont="1" applyFill="1" applyBorder="1" applyAlignment="1">
      <alignment horizontal="center"/>
    </xf>
    <xf numFmtId="49" fontId="7" fillId="36" borderId="25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37" borderId="25" xfId="0" applyNumberFormat="1" applyFont="1" applyFill="1" applyBorder="1" applyAlignment="1">
      <alignment horizontal="center"/>
    </xf>
    <xf numFmtId="49" fontId="8" fillId="36" borderId="25" xfId="0" applyNumberFormat="1" applyFont="1" applyFill="1" applyBorder="1" applyAlignment="1">
      <alignment horizontal="center"/>
    </xf>
    <xf numFmtId="49" fontId="7" fillId="36" borderId="26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36" borderId="28" xfId="0" applyNumberFormat="1" applyFont="1" applyFill="1" applyBorder="1" applyAlignment="1">
      <alignment horizontal="center"/>
    </xf>
    <xf numFmtId="49" fontId="7" fillId="37" borderId="28" xfId="0" applyNumberFormat="1" applyFont="1" applyFill="1" applyBorder="1" applyAlignment="1">
      <alignment horizontal="center"/>
    </xf>
    <xf numFmtId="49" fontId="7" fillId="37" borderId="29" xfId="0" applyNumberFormat="1" applyFont="1" applyFill="1" applyBorder="1" applyAlignment="1">
      <alignment horizontal="center"/>
    </xf>
    <xf numFmtId="49" fontId="7" fillId="37" borderId="27" xfId="0" applyNumberFormat="1" applyFont="1" applyFill="1" applyBorder="1" applyAlignment="1">
      <alignment horizontal="center"/>
    </xf>
    <xf numFmtId="49" fontId="8" fillId="36" borderId="28" xfId="0" applyNumberFormat="1" applyFont="1" applyFill="1" applyBorder="1" applyAlignment="1">
      <alignment horizontal="center"/>
    </xf>
    <xf numFmtId="49" fontId="7" fillId="36" borderId="27" xfId="0" applyNumberFormat="1" applyFont="1" applyFill="1" applyBorder="1" applyAlignment="1">
      <alignment horizontal="center"/>
    </xf>
    <xf numFmtId="49" fontId="7" fillId="36" borderId="29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7" fillId="37" borderId="30" xfId="0" applyNumberFormat="1" applyFont="1" applyFill="1" applyBorder="1" applyAlignment="1">
      <alignment horizontal="center"/>
    </xf>
    <xf numFmtId="49" fontId="7" fillId="36" borderId="31" xfId="0" applyNumberFormat="1" applyFont="1" applyFill="1" applyBorder="1" applyAlignment="1">
      <alignment horizontal="center"/>
    </xf>
    <xf numFmtId="49" fontId="7" fillId="37" borderId="31" xfId="0" applyNumberFormat="1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7" fillId="37" borderId="32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37" borderId="26" xfId="0" applyNumberFormat="1" applyFont="1" applyFill="1" applyBorder="1" applyAlignment="1">
      <alignment horizontal="center"/>
    </xf>
    <xf numFmtId="49" fontId="7" fillId="36" borderId="30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37" borderId="24" xfId="0" applyNumberFormat="1" applyFont="1" applyFill="1" applyBorder="1" applyAlignment="1">
      <alignment horizontal="center"/>
    </xf>
    <xf numFmtId="49" fontId="8" fillId="36" borderId="29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36" borderId="31" xfId="0" applyNumberFormat="1" applyFont="1" applyFill="1" applyBorder="1" applyAlignment="1">
      <alignment horizontal="center"/>
    </xf>
    <xf numFmtId="49" fontId="7" fillId="36" borderId="32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8" fillId="36" borderId="27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36" borderId="34" xfId="0" applyNumberFormat="1" applyFont="1" applyFill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37" borderId="34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29" xfId="0" applyNumberFormat="1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43" xfId="0" applyFont="1" applyBorder="1" applyAlignment="1">
      <alignment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/>
    </xf>
    <xf numFmtId="49" fontId="7" fillId="0" borderId="45" xfId="0" applyNumberFormat="1" applyFont="1" applyBorder="1" applyAlignment="1">
      <alignment/>
    </xf>
    <xf numFmtId="49" fontId="7" fillId="0" borderId="42" xfId="0" applyNumberFormat="1" applyFont="1" applyBorder="1" applyAlignment="1">
      <alignment/>
    </xf>
    <xf numFmtId="49" fontId="7" fillId="0" borderId="46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/>
    </xf>
    <xf numFmtId="49" fontId="7" fillId="0" borderId="41" xfId="0" applyNumberFormat="1" applyFont="1" applyBorder="1" applyAlignment="1">
      <alignment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/>
    </xf>
    <xf numFmtId="49" fontId="9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25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7" fillId="36" borderId="33" xfId="0" applyNumberFormat="1" applyFont="1" applyFill="1" applyBorder="1" applyAlignment="1">
      <alignment horizontal="center"/>
    </xf>
    <xf numFmtId="0" fontId="2" fillId="34" borderId="49" xfId="52" applyFont="1" applyFill="1" applyBorder="1" applyAlignment="1">
      <alignment horizontal="center" vertical="center"/>
      <protection/>
    </xf>
    <xf numFmtId="0" fontId="2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0" fontId="7" fillId="0" borderId="41" xfId="0" applyFont="1" applyBorder="1" applyAlignment="1">
      <alignment/>
    </xf>
    <xf numFmtId="49" fontId="7" fillId="0" borderId="42" xfId="0" applyNumberFormat="1" applyFont="1" applyBorder="1" applyAlignment="1">
      <alignment horizontal="left"/>
    </xf>
    <xf numFmtId="0" fontId="7" fillId="0" borderId="44" xfId="0" applyFont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49" fontId="7" fillId="36" borderId="42" xfId="0" applyNumberFormat="1" applyFont="1" applyFill="1" applyBorder="1" applyAlignment="1">
      <alignment horizontal="center"/>
    </xf>
    <xf numFmtId="49" fontId="7" fillId="37" borderId="42" xfId="0" applyNumberFormat="1" applyFont="1" applyFill="1" applyBorder="1" applyAlignment="1">
      <alignment horizontal="center"/>
    </xf>
    <xf numFmtId="0" fontId="5" fillId="0" borderId="10" xfId="52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 indent="1"/>
    </xf>
    <xf numFmtId="168" fontId="3" fillId="0" borderId="25" xfId="56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 indent="1"/>
    </xf>
    <xf numFmtId="168" fontId="3" fillId="0" borderId="28" xfId="56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38" borderId="10" xfId="52" applyFont="1" applyFill="1" applyBorder="1" applyAlignment="1">
      <alignment horizontal="left" vertical="center"/>
      <protection/>
    </xf>
    <xf numFmtId="0" fontId="7" fillId="12" borderId="49" xfId="0" applyFont="1" applyFill="1" applyBorder="1" applyAlignment="1">
      <alignment horizontal="center"/>
    </xf>
    <xf numFmtId="0" fontId="7" fillId="12" borderId="58" xfId="0" applyFont="1" applyFill="1" applyBorder="1" applyAlignment="1">
      <alignment horizontal="center"/>
    </xf>
    <xf numFmtId="49" fontId="7" fillId="39" borderId="25" xfId="0" applyNumberFormat="1" applyFont="1" applyFill="1" applyBorder="1" applyAlignment="1">
      <alignment horizontal="center"/>
    </xf>
    <xf numFmtId="49" fontId="7" fillId="40" borderId="25" xfId="0" applyNumberFormat="1" applyFont="1" applyFill="1" applyBorder="1" applyAlignment="1">
      <alignment horizontal="center"/>
    </xf>
    <xf numFmtId="49" fontId="8" fillId="39" borderId="25" xfId="0" applyNumberFormat="1" applyFont="1" applyFill="1" applyBorder="1" applyAlignment="1">
      <alignment horizontal="center"/>
    </xf>
    <xf numFmtId="49" fontId="7" fillId="39" borderId="28" xfId="0" applyNumberFormat="1" applyFont="1" applyFill="1" applyBorder="1" applyAlignment="1">
      <alignment horizontal="center"/>
    </xf>
    <xf numFmtId="49" fontId="7" fillId="40" borderId="28" xfId="0" applyNumberFormat="1" applyFont="1" applyFill="1" applyBorder="1" applyAlignment="1">
      <alignment horizontal="center"/>
    </xf>
    <xf numFmtId="49" fontId="8" fillId="39" borderId="28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40" borderId="60" xfId="0" applyNumberFormat="1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49" fontId="7" fillId="0" borderId="62" xfId="0" applyNumberFormat="1" applyFont="1" applyBorder="1" applyAlignment="1">
      <alignment horizontal="center"/>
    </xf>
    <xf numFmtId="49" fontId="7" fillId="39" borderId="61" xfId="0" applyNumberFormat="1" applyFont="1" applyFill="1" applyBorder="1" applyAlignment="1">
      <alignment horizontal="center"/>
    </xf>
    <xf numFmtId="49" fontId="7" fillId="40" borderId="61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49" fontId="7" fillId="41" borderId="28" xfId="0" applyNumberFormat="1" applyFont="1" applyFill="1" applyBorder="1" applyAlignment="1">
      <alignment horizontal="center"/>
    </xf>
    <xf numFmtId="49" fontId="7" fillId="41" borderId="25" xfId="0" applyNumberFormat="1" applyFont="1" applyFill="1" applyBorder="1" applyAlignment="1">
      <alignment horizontal="center"/>
    </xf>
    <xf numFmtId="49" fontId="7" fillId="41" borderId="63" xfId="0" applyNumberFormat="1" applyFont="1" applyFill="1" applyBorder="1" applyAlignment="1">
      <alignment horizontal="center"/>
    </xf>
    <xf numFmtId="49" fontId="7" fillId="41" borderId="62" xfId="0" applyNumberFormat="1" applyFont="1" applyFill="1" applyBorder="1" applyAlignment="1">
      <alignment horizontal="center"/>
    </xf>
    <xf numFmtId="49" fontId="7" fillId="41" borderId="44" xfId="0" applyNumberFormat="1" applyFont="1" applyFill="1" applyBorder="1" applyAlignment="1">
      <alignment horizontal="center"/>
    </xf>
    <xf numFmtId="49" fontId="7" fillId="39" borderId="62" xfId="0" applyNumberFormat="1" applyFont="1" applyFill="1" applyBorder="1" applyAlignment="1">
      <alignment horizontal="center"/>
    </xf>
    <xf numFmtId="49" fontId="7" fillId="39" borderId="42" xfId="0" applyNumberFormat="1" applyFont="1" applyFill="1" applyBorder="1" applyAlignment="1">
      <alignment horizontal="center"/>
    </xf>
    <xf numFmtId="49" fontId="7" fillId="39" borderId="34" xfId="0" applyNumberFormat="1" applyFont="1" applyFill="1" applyBorder="1" applyAlignment="1">
      <alignment horizontal="center"/>
    </xf>
    <xf numFmtId="49" fontId="8" fillId="39" borderId="62" xfId="0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5" fillId="38" borderId="10" xfId="52" applyFont="1" applyFill="1" applyBorder="1" applyAlignment="1">
      <alignment horizontal="left" vertical="center"/>
      <protection/>
    </xf>
    <xf numFmtId="0" fontId="5" fillId="38" borderId="1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33" borderId="65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38" borderId="0" xfId="0" applyNumberFormat="1" applyFill="1" applyBorder="1" applyAlignment="1">
      <alignment horizontal="center"/>
    </xf>
    <xf numFmtId="49" fontId="8" fillId="38" borderId="28" xfId="0" applyNumberFormat="1" applyFont="1" applyFill="1" applyBorder="1" applyAlignment="1">
      <alignment horizontal="center"/>
    </xf>
    <xf numFmtId="49" fontId="7" fillId="38" borderId="28" xfId="0" applyNumberFormat="1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5" fillId="42" borderId="20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5" fillId="42" borderId="55" xfId="0" applyFont="1" applyFill="1" applyBorder="1" applyAlignment="1">
      <alignment horizontal="center"/>
    </xf>
    <xf numFmtId="0" fontId="5" fillId="42" borderId="56" xfId="0" applyFont="1" applyFill="1" applyBorder="1" applyAlignment="1">
      <alignment horizontal="center"/>
    </xf>
    <xf numFmtId="0" fontId="5" fillId="42" borderId="57" xfId="0" applyFont="1" applyFill="1" applyBorder="1" applyAlignment="1">
      <alignment horizontal="center"/>
    </xf>
    <xf numFmtId="49" fontId="6" fillId="42" borderId="11" xfId="0" applyNumberFormat="1" applyFont="1" applyFill="1" applyBorder="1" applyAlignment="1">
      <alignment horizontal="center"/>
    </xf>
    <xf numFmtId="0" fontId="6" fillId="42" borderId="11" xfId="0" applyNumberFormat="1" applyFont="1" applyFill="1" applyBorder="1" applyAlignment="1">
      <alignment horizontal="center"/>
    </xf>
    <xf numFmtId="0" fontId="6" fillId="42" borderId="0" xfId="0" applyNumberFormat="1" applyFont="1" applyFill="1" applyBorder="1" applyAlignment="1">
      <alignment horizontal="center"/>
    </xf>
    <xf numFmtId="49" fontId="6" fillId="42" borderId="0" xfId="0" applyNumberFormat="1" applyFont="1" applyFill="1" applyBorder="1" applyAlignment="1">
      <alignment horizontal="center"/>
    </xf>
    <xf numFmtId="0" fontId="6" fillId="42" borderId="0" xfId="0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8" borderId="10" xfId="0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1" fontId="3" fillId="0" borderId="28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6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6" fillId="42" borderId="19" xfId="0" applyFont="1" applyFill="1" applyBorder="1" applyAlignment="1">
      <alignment horizontal="center"/>
    </xf>
    <xf numFmtId="49" fontId="6" fillId="38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8" fontId="3" fillId="0" borderId="29" xfId="56" applyNumberFormat="1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49" fontId="7" fillId="0" borderId="67" xfId="0" applyNumberFormat="1" applyFont="1" applyBorder="1" applyAlignment="1">
      <alignment horizontal="center"/>
    </xf>
    <xf numFmtId="49" fontId="7" fillId="39" borderId="44" xfId="0" applyNumberFormat="1" applyFont="1" applyFill="1" applyBorder="1" applyAlignment="1">
      <alignment horizontal="center"/>
    </xf>
    <xf numFmtId="49" fontId="7" fillId="39" borderId="43" xfId="0" applyNumberFormat="1" applyFont="1" applyFill="1" applyBorder="1" applyAlignment="1">
      <alignment horizontal="center"/>
    </xf>
    <xf numFmtId="49" fontId="7" fillId="41" borderId="4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33" borderId="64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39" borderId="45" xfId="0" applyNumberFormat="1" applyFont="1" applyFill="1" applyBorder="1" applyAlignment="1">
      <alignment horizontal="center"/>
    </xf>
    <xf numFmtId="49" fontId="7" fillId="41" borderId="42" xfId="0" applyNumberFormat="1" applyFont="1" applyFill="1" applyBorder="1" applyAlignment="1">
      <alignment horizontal="center"/>
    </xf>
    <xf numFmtId="49" fontId="8" fillId="39" borderId="42" xfId="0" applyNumberFormat="1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7" fillId="0" borderId="70" xfId="0" applyNumberFormat="1" applyFont="1" applyBorder="1" applyAlignment="1">
      <alignment horizontal="center"/>
    </xf>
    <xf numFmtId="49" fontId="7" fillId="43" borderId="28" xfId="0" applyNumberFormat="1" applyFont="1" applyFill="1" applyBorder="1" applyAlignment="1">
      <alignment horizontal="center"/>
    </xf>
    <xf numFmtId="49" fontId="7" fillId="44" borderId="2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23" xfId="0" applyBorder="1" applyAlignment="1">
      <alignment horizontal="center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34" borderId="73" xfId="0" applyFont="1" applyFill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34" borderId="74" xfId="0" applyFont="1" applyFill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34" borderId="7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168" fontId="11" fillId="41" borderId="28" xfId="56" applyNumberFormat="1" applyFont="1" applyFill="1" applyBorder="1" applyAlignment="1">
      <alignment horizontal="center"/>
    </xf>
    <xf numFmtId="168" fontId="11" fillId="41" borderId="29" xfId="56" applyNumberFormat="1" applyFont="1" applyFill="1" applyBorder="1" applyAlignment="1">
      <alignment horizontal="center"/>
    </xf>
    <xf numFmtId="0" fontId="5" fillId="38" borderId="0" xfId="0" applyNumberFormat="1" applyFont="1" applyFill="1" applyBorder="1" applyAlignment="1">
      <alignment horizontal="center"/>
    </xf>
    <xf numFmtId="0" fontId="5" fillId="42" borderId="79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49" fontId="6" fillId="45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8" fontId="3" fillId="0" borderId="28" xfId="56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7" fillId="45" borderId="0" xfId="0" applyFont="1" applyFill="1" applyAlignment="1">
      <alignment horizontal="center"/>
    </xf>
    <xf numFmtId="49" fontId="7" fillId="39" borderId="0" xfId="0" applyNumberFormat="1" applyFont="1" applyFill="1" applyAlignment="1">
      <alignment horizontal="center"/>
    </xf>
    <xf numFmtId="49" fontId="7" fillId="46" borderId="0" xfId="0" applyNumberFormat="1" applyFont="1" applyFill="1" applyAlignment="1">
      <alignment horizontal="center"/>
    </xf>
    <xf numFmtId="49" fontId="7" fillId="4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68" fontId="3" fillId="0" borderId="26" xfId="56" applyNumberFormat="1" applyFont="1" applyFill="1" applyBorder="1" applyAlignment="1">
      <alignment horizontal="center"/>
    </xf>
    <xf numFmtId="0" fontId="6" fillId="45" borderId="0" xfId="0" applyFont="1" applyFill="1" applyBorder="1" applyAlignment="1">
      <alignment horizontal="center"/>
    </xf>
    <xf numFmtId="49" fontId="5" fillId="38" borderId="6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68" fontId="3" fillId="0" borderId="29" xfId="56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left" indent="1"/>
    </xf>
    <xf numFmtId="168" fontId="11" fillId="41" borderId="31" xfId="5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8" fontId="3" fillId="0" borderId="31" xfId="56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39" borderId="0" xfId="0" applyNumberFormat="1" applyFont="1" applyFill="1" applyAlignment="1">
      <alignment horizontal="center"/>
    </xf>
    <xf numFmtId="49" fontId="6" fillId="43" borderId="0" xfId="0" applyNumberFormat="1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68" fontId="3" fillId="0" borderId="32" xfId="56" applyNumberFormat="1" applyFont="1" applyFill="1" applyBorder="1" applyAlignment="1">
      <alignment horizontal="center"/>
    </xf>
    <xf numFmtId="49" fontId="6" fillId="45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7" fillId="10" borderId="0" xfId="0" applyFont="1" applyFill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6" fillId="38" borderId="10" xfId="52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/>
    </xf>
    <xf numFmtId="0" fontId="10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0" fontId="11" fillId="43" borderId="50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49" fontId="5" fillId="34" borderId="82" xfId="0" applyNumberFormat="1" applyFont="1" applyFill="1" applyBorder="1" applyAlignment="1">
      <alignment horizontal="center"/>
    </xf>
    <xf numFmtId="49" fontId="5" fillId="34" borderId="83" xfId="0" applyNumberFormat="1" applyFont="1" applyFill="1" applyBorder="1" applyAlignment="1">
      <alignment horizontal="center"/>
    </xf>
    <xf numFmtId="49" fontId="5" fillId="34" borderId="84" xfId="0" applyNumberFormat="1" applyFont="1" applyFill="1" applyBorder="1" applyAlignment="1">
      <alignment horizontal="center"/>
    </xf>
    <xf numFmtId="49" fontId="6" fillId="43" borderId="1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49" fontId="5" fillId="0" borderId="8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34" borderId="82" xfId="0" applyFont="1" applyFill="1" applyBorder="1" applyAlignment="1">
      <alignment horizontal="center"/>
    </xf>
    <xf numFmtId="0" fontId="5" fillId="34" borderId="83" xfId="0" applyFont="1" applyFill="1" applyBorder="1" applyAlignment="1">
      <alignment horizontal="center"/>
    </xf>
    <xf numFmtId="0" fontId="5" fillId="34" borderId="86" xfId="0" applyFont="1" applyFill="1" applyBorder="1" applyAlignment="1">
      <alignment horizontal="center"/>
    </xf>
    <xf numFmtId="0" fontId="5" fillId="34" borderId="83" xfId="0" applyFont="1" applyFill="1" applyBorder="1" applyAlignment="1">
      <alignment horizontal="right"/>
    </xf>
    <xf numFmtId="0" fontId="5" fillId="34" borderId="83" xfId="0" applyFont="1" applyFill="1" applyBorder="1" applyAlignment="1">
      <alignment horizontal="left"/>
    </xf>
    <xf numFmtId="0" fontId="5" fillId="34" borderId="87" xfId="0" applyFont="1" applyFill="1" applyBorder="1" applyAlignment="1">
      <alignment horizontal="center"/>
    </xf>
    <xf numFmtId="0" fontId="5" fillId="34" borderId="84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" fillId="38" borderId="64" xfId="0" applyFont="1" applyFill="1" applyBorder="1" applyAlignment="1">
      <alignment/>
    </xf>
    <xf numFmtId="0" fontId="5" fillId="38" borderId="64" xfId="0" applyFont="1" applyFill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168" fontId="11" fillId="0" borderId="31" xfId="56" applyNumberFormat="1" applyFont="1" applyFill="1" applyBorder="1" applyAlignment="1">
      <alignment horizontal="center"/>
    </xf>
    <xf numFmtId="0" fontId="7" fillId="47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8" borderId="20" xfId="52" applyFont="1" applyFill="1" applyBorder="1" applyAlignment="1">
      <alignment horizontal="left" vertical="center"/>
      <protection/>
    </xf>
    <xf numFmtId="0" fontId="10" fillId="0" borderId="80" xfId="0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52" applyFont="1" applyFill="1" applyBorder="1" applyAlignment="1">
      <alignment horizontal="left" vertical="center"/>
      <protection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38" borderId="10" xfId="0" applyNumberFormat="1" applyFont="1" applyFill="1" applyBorder="1" applyAlignment="1">
      <alignment horizontal="center" vertical="center" wrapText="1"/>
    </xf>
    <xf numFmtId="168" fontId="5" fillId="42" borderId="12" xfId="56" applyNumberFormat="1" applyFont="1" applyFill="1" applyBorder="1" applyAlignment="1">
      <alignment horizontal="center"/>
    </xf>
    <xf numFmtId="168" fontId="6" fillId="42" borderId="12" xfId="56" applyNumberFormat="1" applyFont="1" applyFill="1" applyBorder="1" applyAlignment="1">
      <alignment horizontal="center"/>
    </xf>
    <xf numFmtId="3" fontId="5" fillId="42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34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6" fillId="0" borderId="37" xfId="0" applyFont="1" applyBorder="1" applyAlignment="1">
      <alignment horizontal="left"/>
    </xf>
    <xf numFmtId="49" fontId="6" fillId="0" borderId="37" xfId="0" applyNumberFormat="1" applyFont="1" applyBorder="1" applyAlignment="1">
      <alignment horizontal="center"/>
    </xf>
    <xf numFmtId="49" fontId="6" fillId="0" borderId="8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1" fontId="6" fillId="34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43" borderId="12" xfId="0" applyNumberFormat="1" applyFont="1" applyFill="1" applyBorder="1" applyAlignment="1">
      <alignment horizontal="center"/>
    </xf>
    <xf numFmtId="0" fontId="5" fillId="0" borderId="85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42" borderId="90" xfId="0" applyNumberFormat="1" applyFont="1" applyFill="1" applyBorder="1" applyAlignment="1">
      <alignment/>
    </xf>
    <xf numFmtId="168" fontId="5" fillId="42" borderId="91" xfId="56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ФК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="80" zoomScaleNormal="80" zoomScalePageLayoutView="0" workbookViewId="0" topLeftCell="A1">
      <selection activeCell="O3" sqref="O3:O12"/>
    </sheetView>
  </sheetViews>
  <sheetFormatPr defaultColWidth="7.875" defaultRowHeight="12.75"/>
  <cols>
    <col min="1" max="1" width="4.375" style="3" customWidth="1"/>
    <col min="2" max="2" width="15.375" style="3" customWidth="1"/>
    <col min="3" max="12" width="5.625" style="3" customWidth="1"/>
    <col min="13" max="13" width="5.375" style="3" customWidth="1"/>
    <col min="14" max="14" width="6.125" style="3" customWidth="1"/>
    <col min="15" max="15" width="5.00390625" style="3" customWidth="1"/>
    <col min="16" max="18" width="4.375" style="3" customWidth="1"/>
    <col min="19" max="20" width="5.625" style="3" customWidth="1"/>
    <col min="21" max="16384" width="7.875" style="3" customWidth="1"/>
  </cols>
  <sheetData>
    <row r="1" spans="1:12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 t="s">
        <v>109</v>
      </c>
      <c r="N2" s="13" t="s">
        <v>115</v>
      </c>
      <c r="O2" s="13" t="s">
        <v>116</v>
      </c>
      <c r="P2" s="13" t="s">
        <v>110</v>
      </c>
      <c r="Q2" s="13" t="s">
        <v>111</v>
      </c>
      <c r="R2" s="13" t="s">
        <v>112</v>
      </c>
      <c r="S2" s="13" t="s">
        <v>113</v>
      </c>
      <c r="T2" s="13" t="s">
        <v>114</v>
      </c>
    </row>
    <row r="3" spans="1:20" ht="25.5" customHeight="1">
      <c r="A3" s="4">
        <v>1</v>
      </c>
      <c r="B3" s="198" t="s">
        <v>129</v>
      </c>
      <c r="C3" s="5"/>
      <c r="D3" s="6" t="s">
        <v>91</v>
      </c>
      <c r="E3" s="6" t="s">
        <v>341</v>
      </c>
      <c r="F3" s="6" t="s">
        <v>86</v>
      </c>
      <c r="G3" s="6" t="s">
        <v>546</v>
      </c>
      <c r="H3" s="6" t="s">
        <v>101</v>
      </c>
      <c r="I3" s="6" t="s">
        <v>149</v>
      </c>
      <c r="J3" s="6" t="s">
        <v>207</v>
      </c>
      <c r="K3" s="6" t="s">
        <v>334</v>
      </c>
      <c r="L3" s="6" t="s">
        <v>49</v>
      </c>
      <c r="M3" s="17">
        <v>26</v>
      </c>
      <c r="N3" s="17">
        <v>78</v>
      </c>
      <c r="O3" s="18">
        <f>P3+Q3+R3</f>
        <v>18</v>
      </c>
      <c r="P3" s="18">
        <v>10</v>
      </c>
      <c r="Q3" s="18">
        <v>4</v>
      </c>
      <c r="R3" s="18">
        <v>4</v>
      </c>
      <c r="S3" s="17">
        <v>34</v>
      </c>
      <c r="T3" s="17">
        <v>21</v>
      </c>
    </row>
    <row r="4" spans="1:20" ht="25.5" customHeight="1">
      <c r="A4" s="4">
        <v>2</v>
      </c>
      <c r="B4" s="198" t="s">
        <v>122</v>
      </c>
      <c r="C4" s="6" t="s">
        <v>92</v>
      </c>
      <c r="D4" s="5"/>
      <c r="E4" s="6" t="s">
        <v>585</v>
      </c>
      <c r="F4" s="6" t="s">
        <v>455</v>
      </c>
      <c r="G4" s="6" t="s">
        <v>476</v>
      </c>
      <c r="H4" s="6" t="s">
        <v>6</v>
      </c>
      <c r="I4" s="6" t="s">
        <v>0</v>
      </c>
      <c r="J4" s="6" t="s">
        <v>178</v>
      </c>
      <c r="K4" s="6" t="s">
        <v>632</v>
      </c>
      <c r="L4" s="6" t="s">
        <v>349</v>
      </c>
      <c r="M4" s="17">
        <v>24</v>
      </c>
      <c r="N4" s="17">
        <v>72</v>
      </c>
      <c r="O4" s="18">
        <f aca="true" t="shared" si="0" ref="O4:O12">P4+Q4+R4</f>
        <v>18</v>
      </c>
      <c r="P4" s="18">
        <v>10</v>
      </c>
      <c r="Q4" s="18">
        <v>3</v>
      </c>
      <c r="R4" s="18">
        <v>5</v>
      </c>
      <c r="S4" s="17">
        <v>31</v>
      </c>
      <c r="T4" s="17">
        <v>22</v>
      </c>
    </row>
    <row r="5" spans="1:20" ht="25.5" customHeight="1">
      <c r="A5" s="4">
        <v>3</v>
      </c>
      <c r="B5" s="198" t="s">
        <v>119</v>
      </c>
      <c r="C5" s="6" t="s">
        <v>340</v>
      </c>
      <c r="D5" s="6" t="s">
        <v>586</v>
      </c>
      <c r="E5" s="5"/>
      <c r="F5" s="6" t="s">
        <v>159</v>
      </c>
      <c r="G5" s="6" t="s">
        <v>369</v>
      </c>
      <c r="H5" s="6" t="s">
        <v>237</v>
      </c>
      <c r="I5" s="6" t="s">
        <v>403</v>
      </c>
      <c r="J5" s="6" t="s">
        <v>614</v>
      </c>
      <c r="K5" s="6" t="s">
        <v>256</v>
      </c>
      <c r="L5" s="6" t="s">
        <v>456</v>
      </c>
      <c r="M5" s="17">
        <v>21</v>
      </c>
      <c r="N5" s="17">
        <v>75</v>
      </c>
      <c r="O5" s="18">
        <f t="shared" si="0"/>
        <v>18</v>
      </c>
      <c r="P5" s="18">
        <v>7</v>
      </c>
      <c r="Q5" s="18">
        <v>5</v>
      </c>
      <c r="R5" s="18">
        <v>6</v>
      </c>
      <c r="S5" s="17">
        <v>27</v>
      </c>
      <c r="T5" s="17">
        <v>23</v>
      </c>
    </row>
    <row r="6" spans="1:20" ht="25.5" customHeight="1">
      <c r="A6" s="4">
        <v>4</v>
      </c>
      <c r="B6" s="198" t="s">
        <v>145</v>
      </c>
      <c r="C6" s="6" t="s">
        <v>85</v>
      </c>
      <c r="D6" s="6" t="s">
        <v>454</v>
      </c>
      <c r="E6" s="6" t="s">
        <v>159</v>
      </c>
      <c r="F6" s="5"/>
      <c r="G6" s="6" t="s">
        <v>456</v>
      </c>
      <c r="H6" s="6" t="s">
        <v>720</v>
      </c>
      <c r="I6" s="6" t="s">
        <v>11</v>
      </c>
      <c r="J6" s="6" t="s">
        <v>291</v>
      </c>
      <c r="K6" s="6" t="s">
        <v>62</v>
      </c>
      <c r="L6" s="6" t="s">
        <v>28</v>
      </c>
      <c r="M6" s="17">
        <v>21</v>
      </c>
      <c r="N6" s="17">
        <v>69</v>
      </c>
      <c r="O6" s="18">
        <f t="shared" si="0"/>
        <v>18</v>
      </c>
      <c r="P6" s="18">
        <v>8</v>
      </c>
      <c r="Q6" s="18">
        <v>4</v>
      </c>
      <c r="R6" s="18">
        <v>6</v>
      </c>
      <c r="S6" s="17">
        <v>27</v>
      </c>
      <c r="T6" s="17">
        <v>22</v>
      </c>
    </row>
    <row r="7" spans="1:20" ht="25.5" customHeight="1">
      <c r="A7" s="4">
        <v>5</v>
      </c>
      <c r="B7" s="198" t="s">
        <v>128</v>
      </c>
      <c r="C7" s="6" t="s">
        <v>224</v>
      </c>
      <c r="D7" s="6" t="s">
        <v>154</v>
      </c>
      <c r="E7" s="6" t="s">
        <v>169</v>
      </c>
      <c r="F7" s="6" t="s">
        <v>457</v>
      </c>
      <c r="G7" s="5"/>
      <c r="H7" s="6" t="s">
        <v>216</v>
      </c>
      <c r="I7" s="6" t="s">
        <v>6</v>
      </c>
      <c r="J7" s="6" t="s">
        <v>1</v>
      </c>
      <c r="K7" s="6" t="s">
        <v>456</v>
      </c>
      <c r="L7" s="6" t="s">
        <v>718</v>
      </c>
      <c r="M7" s="17">
        <v>20</v>
      </c>
      <c r="N7" s="17">
        <v>70</v>
      </c>
      <c r="O7" s="18">
        <f t="shared" si="0"/>
        <v>18</v>
      </c>
      <c r="P7" s="18">
        <v>7</v>
      </c>
      <c r="Q7" s="18">
        <v>4</v>
      </c>
      <c r="R7" s="18">
        <v>7</v>
      </c>
      <c r="S7" s="17">
        <v>26</v>
      </c>
      <c r="T7" s="17">
        <v>20</v>
      </c>
    </row>
    <row r="8" spans="1:20" ht="25.5" customHeight="1">
      <c r="A8" s="4">
        <v>6</v>
      </c>
      <c r="B8" s="198" t="s">
        <v>130</v>
      </c>
      <c r="C8" s="6" t="s">
        <v>102</v>
      </c>
      <c r="D8" s="6" t="s">
        <v>8</v>
      </c>
      <c r="E8" s="6" t="s">
        <v>304</v>
      </c>
      <c r="F8" s="6" t="s">
        <v>721</v>
      </c>
      <c r="G8" s="6" t="s">
        <v>171</v>
      </c>
      <c r="H8" s="5"/>
      <c r="I8" s="6" t="s">
        <v>157</v>
      </c>
      <c r="J8" s="6" t="s">
        <v>341</v>
      </c>
      <c r="K8" s="6" t="s">
        <v>277</v>
      </c>
      <c r="L8" s="6" t="s">
        <v>616</v>
      </c>
      <c r="M8" s="17">
        <v>19</v>
      </c>
      <c r="N8" s="17">
        <v>72</v>
      </c>
      <c r="O8" s="18">
        <f t="shared" si="0"/>
        <v>18</v>
      </c>
      <c r="P8" s="18">
        <v>7</v>
      </c>
      <c r="Q8" s="18">
        <v>5</v>
      </c>
      <c r="R8" s="18">
        <v>6</v>
      </c>
      <c r="S8" s="17">
        <v>23</v>
      </c>
      <c r="T8" s="17">
        <v>26</v>
      </c>
    </row>
    <row r="9" spans="1:20" ht="25.5" customHeight="1">
      <c r="A9" s="4">
        <v>7</v>
      </c>
      <c r="B9" s="198" t="s">
        <v>121</v>
      </c>
      <c r="C9" s="6" t="s">
        <v>234</v>
      </c>
      <c r="D9" s="6" t="s">
        <v>10</v>
      </c>
      <c r="E9" s="6" t="s">
        <v>404</v>
      </c>
      <c r="F9" s="6" t="s">
        <v>12</v>
      </c>
      <c r="G9" s="6" t="s">
        <v>8</v>
      </c>
      <c r="H9" s="6" t="s">
        <v>332</v>
      </c>
      <c r="I9" s="5"/>
      <c r="J9" s="6" t="s">
        <v>9</v>
      </c>
      <c r="K9" s="6" t="s">
        <v>269</v>
      </c>
      <c r="L9" s="6" t="s">
        <v>288</v>
      </c>
      <c r="M9" s="17">
        <v>18</v>
      </c>
      <c r="N9" s="17">
        <v>65</v>
      </c>
      <c r="O9" s="18">
        <f t="shared" si="0"/>
        <v>18</v>
      </c>
      <c r="P9" s="18">
        <v>8</v>
      </c>
      <c r="Q9" s="18">
        <v>2</v>
      </c>
      <c r="R9" s="18">
        <v>8</v>
      </c>
      <c r="S9" s="17">
        <v>27</v>
      </c>
      <c r="T9" s="17">
        <v>30</v>
      </c>
    </row>
    <row r="10" spans="1:20" ht="25.5" customHeight="1">
      <c r="A10" s="4">
        <v>8</v>
      </c>
      <c r="B10" s="198" t="s">
        <v>125</v>
      </c>
      <c r="C10" s="6" t="s">
        <v>283</v>
      </c>
      <c r="D10" s="6" t="s">
        <v>329</v>
      </c>
      <c r="E10" s="6" t="s">
        <v>613</v>
      </c>
      <c r="F10" s="6" t="s">
        <v>290</v>
      </c>
      <c r="G10" s="6" t="s">
        <v>1</v>
      </c>
      <c r="H10" s="6" t="s">
        <v>340</v>
      </c>
      <c r="I10" s="6" t="s">
        <v>22</v>
      </c>
      <c r="J10" s="5"/>
      <c r="K10" s="6" t="s">
        <v>159</v>
      </c>
      <c r="L10" s="6" t="s">
        <v>334</v>
      </c>
      <c r="M10" s="17">
        <v>16</v>
      </c>
      <c r="N10" s="17">
        <v>71</v>
      </c>
      <c r="O10" s="18">
        <f t="shared" si="0"/>
        <v>18</v>
      </c>
      <c r="P10" s="18">
        <v>4</v>
      </c>
      <c r="Q10" s="18">
        <v>6</v>
      </c>
      <c r="R10" s="18">
        <v>8</v>
      </c>
      <c r="S10" s="17">
        <v>24</v>
      </c>
      <c r="T10" s="17">
        <v>29</v>
      </c>
    </row>
    <row r="11" spans="1:20" ht="25.5" customHeight="1">
      <c r="A11" s="4">
        <v>9</v>
      </c>
      <c r="B11" s="198" t="s">
        <v>120</v>
      </c>
      <c r="C11" s="6" t="s">
        <v>227</v>
      </c>
      <c r="D11" s="6" t="s">
        <v>633</v>
      </c>
      <c r="E11" s="6" t="s">
        <v>717</v>
      </c>
      <c r="F11" s="6" t="s">
        <v>61</v>
      </c>
      <c r="G11" s="6" t="s">
        <v>457</v>
      </c>
      <c r="H11" s="6" t="s">
        <v>276</v>
      </c>
      <c r="I11" s="6" t="s">
        <v>268</v>
      </c>
      <c r="J11" s="6" t="s">
        <v>159</v>
      </c>
      <c r="K11" s="5"/>
      <c r="L11" s="6" t="s">
        <v>46</v>
      </c>
      <c r="M11" s="17">
        <v>14</v>
      </c>
      <c r="N11" s="17">
        <v>69</v>
      </c>
      <c r="O11" s="18">
        <f t="shared" si="0"/>
        <v>18</v>
      </c>
      <c r="P11" s="18">
        <v>4</v>
      </c>
      <c r="Q11" s="18">
        <v>5</v>
      </c>
      <c r="R11" s="18">
        <v>9</v>
      </c>
      <c r="S11" s="17">
        <v>25</v>
      </c>
      <c r="T11" s="17">
        <v>34</v>
      </c>
    </row>
    <row r="12" spans="1:20" ht="25.5" customHeight="1">
      <c r="A12" s="4">
        <v>10</v>
      </c>
      <c r="B12" s="19" t="s">
        <v>137</v>
      </c>
      <c r="C12" s="6" t="s">
        <v>50</v>
      </c>
      <c r="D12" s="6" t="s">
        <v>242</v>
      </c>
      <c r="E12" s="6" t="s">
        <v>457</v>
      </c>
      <c r="F12" s="6" t="s">
        <v>3</v>
      </c>
      <c r="G12" s="6" t="s">
        <v>719</v>
      </c>
      <c r="H12" s="6" t="s">
        <v>615</v>
      </c>
      <c r="I12" s="6" t="s">
        <v>289</v>
      </c>
      <c r="J12" s="6" t="s">
        <v>227</v>
      </c>
      <c r="K12" s="6" t="s">
        <v>45</v>
      </c>
      <c r="L12" s="5"/>
      <c r="M12" s="17">
        <v>12</v>
      </c>
      <c r="N12" s="17">
        <v>63</v>
      </c>
      <c r="O12" s="18">
        <f t="shared" si="0"/>
        <v>18</v>
      </c>
      <c r="P12" s="18">
        <v>4</v>
      </c>
      <c r="Q12" s="18">
        <v>4</v>
      </c>
      <c r="R12" s="18">
        <v>10</v>
      </c>
      <c r="S12" s="17">
        <v>24</v>
      </c>
      <c r="T12" s="17">
        <v>41</v>
      </c>
    </row>
    <row r="13" spans="16:20" ht="25.5" customHeight="1">
      <c r="P13" s="3">
        <f>SUM(P3:P12)</f>
        <v>69</v>
      </c>
      <c r="Q13" s="3">
        <f>SUM(Q3:Q12)</f>
        <v>42</v>
      </c>
      <c r="R13" s="3">
        <f>SUM(R3:R12)</f>
        <v>69</v>
      </c>
      <c r="S13" s="3">
        <f>SUM(S3:S12)</f>
        <v>268</v>
      </c>
      <c r="T13" s="3">
        <f>SUM(T3:T12)</f>
        <v>268</v>
      </c>
    </row>
    <row r="14" ht="25.5" customHeight="1"/>
    <row r="15" ht="25.5" customHeight="1"/>
    <row r="16" ht="25.5" customHeight="1"/>
    <row r="17" ht="25.5" customHeight="1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1"/>
  <sheetViews>
    <sheetView zoomScale="70" zoomScaleNormal="70" zoomScalePageLayoutView="0" workbookViewId="0" topLeftCell="A4">
      <selection activeCell="AN31" sqref="AN31"/>
    </sheetView>
  </sheetViews>
  <sheetFormatPr defaultColWidth="7.875" defaultRowHeight="12.75"/>
  <cols>
    <col min="1" max="1" width="4.375" style="3" customWidth="1"/>
    <col min="2" max="2" width="15.375" style="3" customWidth="1"/>
    <col min="3" max="30" width="5.625" style="3" customWidth="1"/>
    <col min="31" max="31" width="5.375" style="3" customWidth="1"/>
    <col min="32" max="32" width="6.125" style="3" customWidth="1"/>
    <col min="33" max="33" width="5.00390625" style="3" customWidth="1"/>
    <col min="34" max="36" width="4.375" style="3" customWidth="1"/>
    <col min="37" max="38" width="5.625" style="3" customWidth="1"/>
    <col min="39" max="16384" width="7.875" style="3" customWidth="1"/>
  </cols>
  <sheetData>
    <row r="1" spans="1:30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8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  <c r="AA2" s="13">
        <v>25</v>
      </c>
      <c r="AB2" s="13">
        <v>26</v>
      </c>
      <c r="AC2" s="13">
        <v>27</v>
      </c>
      <c r="AD2" s="13">
        <v>28</v>
      </c>
      <c r="AE2" s="13" t="s">
        <v>109</v>
      </c>
      <c r="AF2" s="13" t="s">
        <v>115</v>
      </c>
      <c r="AG2" s="13" t="s">
        <v>116</v>
      </c>
      <c r="AH2" s="13" t="s">
        <v>110</v>
      </c>
      <c r="AI2" s="13" t="s">
        <v>111</v>
      </c>
      <c r="AJ2" s="13" t="s">
        <v>112</v>
      </c>
      <c r="AK2" s="13" t="s">
        <v>113</v>
      </c>
      <c r="AL2" s="13" t="s">
        <v>114</v>
      </c>
    </row>
    <row r="3" spans="1:38" ht="25.5" customHeight="1">
      <c r="A3" s="4">
        <v>1</v>
      </c>
      <c r="B3" s="21" t="s">
        <v>445</v>
      </c>
      <c r="C3" s="5"/>
      <c r="D3" s="6" t="s">
        <v>61</v>
      </c>
      <c r="E3" s="6" t="s">
        <v>456</v>
      </c>
      <c r="F3" s="6" t="s">
        <v>80</v>
      </c>
      <c r="G3" s="6" t="s">
        <v>87</v>
      </c>
      <c r="H3" s="6" t="s">
        <v>242</v>
      </c>
      <c r="I3" s="6" t="s">
        <v>196</v>
      </c>
      <c r="J3" s="6" t="s">
        <v>402</v>
      </c>
      <c r="K3" s="6" t="s">
        <v>261</v>
      </c>
      <c r="L3" s="6" t="s">
        <v>292</v>
      </c>
      <c r="M3" s="6" t="s">
        <v>159</v>
      </c>
      <c r="N3" s="6" t="s">
        <v>550</v>
      </c>
      <c r="O3" s="6" t="s">
        <v>62</v>
      </c>
      <c r="P3" s="6" t="s">
        <v>209</v>
      </c>
      <c r="Q3" s="6" t="s">
        <v>479</v>
      </c>
      <c r="R3" s="6" t="s">
        <v>102</v>
      </c>
      <c r="S3" s="6" t="s">
        <v>345</v>
      </c>
      <c r="T3" s="6" t="s">
        <v>459</v>
      </c>
      <c r="U3" s="6" t="s">
        <v>78</v>
      </c>
      <c r="V3" s="6" t="s">
        <v>276</v>
      </c>
      <c r="W3" s="6" t="s">
        <v>235</v>
      </c>
      <c r="X3" s="6" t="s">
        <v>152</v>
      </c>
      <c r="Y3" s="6" t="s">
        <v>558</v>
      </c>
      <c r="Z3" s="6" t="s">
        <v>457</v>
      </c>
      <c r="AA3" s="6" t="s">
        <v>215</v>
      </c>
      <c r="AB3" s="6" t="s">
        <v>590</v>
      </c>
      <c r="AC3" s="6" t="s">
        <v>47</v>
      </c>
      <c r="AD3" s="6" t="s">
        <v>479</v>
      </c>
      <c r="AE3" s="17">
        <f>AH3*3+AI3</f>
        <v>100</v>
      </c>
      <c r="AF3" s="17">
        <v>237</v>
      </c>
      <c r="AG3" s="18">
        <f>AH3+AI3+AJ3</f>
        <v>54</v>
      </c>
      <c r="AH3" s="18">
        <v>29</v>
      </c>
      <c r="AI3" s="18">
        <v>13</v>
      </c>
      <c r="AJ3" s="18">
        <v>12</v>
      </c>
      <c r="AK3" s="17">
        <v>109</v>
      </c>
      <c r="AL3" s="17">
        <v>66</v>
      </c>
    </row>
    <row r="4" spans="1:38" ht="25.5" customHeight="1">
      <c r="A4" s="4">
        <v>2</v>
      </c>
      <c r="B4" s="21" t="s">
        <v>120</v>
      </c>
      <c r="C4" s="6" t="s">
        <v>62</v>
      </c>
      <c r="D4" s="5"/>
      <c r="E4" s="6" t="s">
        <v>61</v>
      </c>
      <c r="F4" s="6" t="s">
        <v>101</v>
      </c>
      <c r="G4" s="6" t="s">
        <v>208</v>
      </c>
      <c r="H4" s="6" t="s">
        <v>162</v>
      </c>
      <c r="I4" s="6" t="s">
        <v>277</v>
      </c>
      <c r="J4" s="6" t="s">
        <v>316</v>
      </c>
      <c r="K4" s="6" t="s">
        <v>170</v>
      </c>
      <c r="L4" s="6" t="s">
        <v>290</v>
      </c>
      <c r="M4" s="6" t="s">
        <v>91</v>
      </c>
      <c r="N4" s="6" t="s">
        <v>261</v>
      </c>
      <c r="O4" s="6" t="s">
        <v>473</v>
      </c>
      <c r="P4" s="6" t="s">
        <v>151</v>
      </c>
      <c r="Q4" s="6" t="s">
        <v>280</v>
      </c>
      <c r="R4" s="6" t="s">
        <v>548</v>
      </c>
      <c r="S4" s="6" t="s">
        <v>85</v>
      </c>
      <c r="T4" s="6" t="s">
        <v>22</v>
      </c>
      <c r="U4" s="6" t="s">
        <v>475</v>
      </c>
      <c r="V4" s="6" t="s">
        <v>154</v>
      </c>
      <c r="W4" s="6" t="s">
        <v>209</v>
      </c>
      <c r="X4" s="6" t="s">
        <v>569</v>
      </c>
      <c r="Y4" s="6" t="s">
        <v>107</v>
      </c>
      <c r="Z4" s="6" t="s">
        <v>261</v>
      </c>
      <c r="AA4" s="6" t="s">
        <v>85</v>
      </c>
      <c r="AB4" s="6" t="s">
        <v>51</v>
      </c>
      <c r="AC4" s="6" t="s">
        <v>288</v>
      </c>
      <c r="AD4" s="6" t="s">
        <v>374</v>
      </c>
      <c r="AE4" s="17">
        <f aca="true" t="shared" si="0" ref="AE4:AE30">AH4*3+AI4</f>
        <v>92</v>
      </c>
      <c r="AF4" s="17">
        <v>233</v>
      </c>
      <c r="AG4" s="18">
        <f aca="true" t="shared" si="1" ref="AG4:AG30">AH4+AI4+AJ4</f>
        <v>54</v>
      </c>
      <c r="AH4" s="18">
        <v>26</v>
      </c>
      <c r="AI4" s="18">
        <v>14</v>
      </c>
      <c r="AJ4" s="18">
        <v>14</v>
      </c>
      <c r="AK4" s="17">
        <v>89</v>
      </c>
      <c r="AL4" s="17">
        <v>65</v>
      </c>
    </row>
    <row r="5" spans="1:38" ht="25.5" customHeight="1">
      <c r="A5" s="4">
        <v>3</v>
      </c>
      <c r="B5" s="21" t="s">
        <v>446</v>
      </c>
      <c r="C5" s="6" t="s">
        <v>457</v>
      </c>
      <c r="D5" s="6" t="s">
        <v>62</v>
      </c>
      <c r="E5" s="5"/>
      <c r="F5" s="6" t="s">
        <v>592</v>
      </c>
      <c r="G5" s="6" t="s">
        <v>86</v>
      </c>
      <c r="H5" s="6" t="s">
        <v>202</v>
      </c>
      <c r="I5" s="6" t="s">
        <v>532</v>
      </c>
      <c r="J5" s="6" t="s">
        <v>261</v>
      </c>
      <c r="K5" s="6" t="s">
        <v>423</v>
      </c>
      <c r="L5" s="6" t="s">
        <v>471</v>
      </c>
      <c r="M5" s="6" t="s">
        <v>586</v>
      </c>
      <c r="N5" s="6" t="s">
        <v>23</v>
      </c>
      <c r="O5" s="6" t="s">
        <v>629</v>
      </c>
      <c r="P5" s="6" t="s">
        <v>332</v>
      </c>
      <c r="Q5" s="6" t="s">
        <v>314</v>
      </c>
      <c r="R5" s="6" t="s">
        <v>60</v>
      </c>
      <c r="S5" s="6" t="s">
        <v>507</v>
      </c>
      <c r="T5" s="6" t="s">
        <v>488</v>
      </c>
      <c r="U5" s="6" t="s">
        <v>29</v>
      </c>
      <c r="V5" s="6" t="s">
        <v>32</v>
      </c>
      <c r="W5" s="6" t="s">
        <v>546</v>
      </c>
      <c r="X5" s="6" t="s">
        <v>88</v>
      </c>
      <c r="Y5" s="6" t="s">
        <v>3</v>
      </c>
      <c r="Z5" s="6" t="s">
        <v>463</v>
      </c>
      <c r="AA5" s="6" t="s">
        <v>574</v>
      </c>
      <c r="AB5" s="6" t="s">
        <v>200</v>
      </c>
      <c r="AC5" s="6" t="s">
        <v>610</v>
      </c>
      <c r="AD5" s="6" t="s">
        <v>92</v>
      </c>
      <c r="AE5" s="17">
        <f t="shared" si="0"/>
        <v>92</v>
      </c>
      <c r="AF5" s="17">
        <v>223</v>
      </c>
      <c r="AG5" s="18">
        <f t="shared" si="1"/>
        <v>54</v>
      </c>
      <c r="AH5" s="18">
        <v>27</v>
      </c>
      <c r="AI5" s="18">
        <v>11</v>
      </c>
      <c r="AJ5" s="18">
        <v>16</v>
      </c>
      <c r="AK5" s="17">
        <v>97</v>
      </c>
      <c r="AL5" s="17">
        <v>86</v>
      </c>
    </row>
    <row r="6" spans="1:38" ht="25.5" customHeight="1">
      <c r="A6" s="4">
        <v>4</v>
      </c>
      <c r="B6" s="21" t="s">
        <v>124</v>
      </c>
      <c r="C6" s="20" t="s">
        <v>79</v>
      </c>
      <c r="D6" s="20" t="s">
        <v>102</v>
      </c>
      <c r="E6" s="6" t="s">
        <v>591</v>
      </c>
      <c r="F6" s="5"/>
      <c r="G6" s="20" t="s">
        <v>4</v>
      </c>
      <c r="H6" s="20" t="s">
        <v>408</v>
      </c>
      <c r="I6" s="20" t="s">
        <v>369</v>
      </c>
      <c r="J6" s="20" t="s">
        <v>2</v>
      </c>
      <c r="K6" s="20" t="s">
        <v>148</v>
      </c>
      <c r="L6" s="20" t="s">
        <v>547</v>
      </c>
      <c r="M6" s="20" t="s">
        <v>6</v>
      </c>
      <c r="N6" s="6" t="s">
        <v>199</v>
      </c>
      <c r="O6" s="6" t="s">
        <v>302</v>
      </c>
      <c r="P6" s="6" t="s">
        <v>106</v>
      </c>
      <c r="Q6" s="6" t="s">
        <v>43</v>
      </c>
      <c r="R6" s="6" t="s">
        <v>200</v>
      </c>
      <c r="S6" s="6" t="s">
        <v>180</v>
      </c>
      <c r="T6" s="6" t="s">
        <v>191</v>
      </c>
      <c r="U6" s="6" t="s">
        <v>156</v>
      </c>
      <c r="V6" s="6" t="s">
        <v>334</v>
      </c>
      <c r="W6" s="6" t="s">
        <v>221</v>
      </c>
      <c r="X6" s="6" t="s">
        <v>6</v>
      </c>
      <c r="Y6" s="6" t="s">
        <v>73</v>
      </c>
      <c r="Z6" s="6" t="s">
        <v>107</v>
      </c>
      <c r="AA6" s="6" t="s">
        <v>261</v>
      </c>
      <c r="AB6" s="6" t="s">
        <v>608</v>
      </c>
      <c r="AC6" s="6" t="s">
        <v>23</v>
      </c>
      <c r="AD6" s="6" t="s">
        <v>519</v>
      </c>
      <c r="AE6" s="17">
        <f t="shared" si="0"/>
        <v>89</v>
      </c>
      <c r="AF6" s="17">
        <v>215</v>
      </c>
      <c r="AG6" s="18">
        <f t="shared" si="1"/>
        <v>54</v>
      </c>
      <c r="AH6" s="18">
        <v>26</v>
      </c>
      <c r="AI6" s="18">
        <v>11</v>
      </c>
      <c r="AJ6" s="18">
        <v>17</v>
      </c>
      <c r="AK6" s="17">
        <v>100</v>
      </c>
      <c r="AL6" s="17">
        <v>79</v>
      </c>
    </row>
    <row r="7" spans="1:38" ht="25.5" customHeight="1">
      <c r="A7" s="4">
        <v>5</v>
      </c>
      <c r="B7" s="21" t="s">
        <v>125</v>
      </c>
      <c r="C7" s="6" t="s">
        <v>88</v>
      </c>
      <c r="D7" s="6" t="s">
        <v>209</v>
      </c>
      <c r="E7" s="6" t="s">
        <v>85</v>
      </c>
      <c r="F7" s="6" t="s">
        <v>14</v>
      </c>
      <c r="G7" s="5"/>
      <c r="H7" s="6" t="s">
        <v>352</v>
      </c>
      <c r="I7" s="6" t="s">
        <v>102</v>
      </c>
      <c r="J7" s="6" t="s">
        <v>528</v>
      </c>
      <c r="K7" s="6" t="s">
        <v>540</v>
      </c>
      <c r="L7" s="6" t="s">
        <v>515</v>
      </c>
      <c r="M7" s="6" t="s">
        <v>87</v>
      </c>
      <c r="N7" s="6" t="s">
        <v>185</v>
      </c>
      <c r="O7" s="6" t="s">
        <v>6</v>
      </c>
      <c r="P7" s="6" t="s">
        <v>159</v>
      </c>
      <c r="Q7" s="6" t="s">
        <v>194</v>
      </c>
      <c r="R7" s="6" t="s">
        <v>85</v>
      </c>
      <c r="S7" s="6" t="s">
        <v>59</v>
      </c>
      <c r="T7" s="6" t="s">
        <v>196</v>
      </c>
      <c r="U7" s="6" t="s">
        <v>514</v>
      </c>
      <c r="V7" s="6" t="s">
        <v>101</v>
      </c>
      <c r="W7" s="6" t="s">
        <v>47</v>
      </c>
      <c r="X7" s="6" t="s">
        <v>165</v>
      </c>
      <c r="Y7" s="6" t="s">
        <v>450</v>
      </c>
      <c r="Z7" s="6" t="s">
        <v>105</v>
      </c>
      <c r="AA7" s="6" t="s">
        <v>85</v>
      </c>
      <c r="AB7" s="6" t="s">
        <v>351</v>
      </c>
      <c r="AC7" s="6" t="s">
        <v>520</v>
      </c>
      <c r="AD7" s="6" t="s">
        <v>452</v>
      </c>
      <c r="AE7" s="17">
        <f t="shared" si="0"/>
        <v>88</v>
      </c>
      <c r="AF7" s="17">
        <v>234</v>
      </c>
      <c r="AG7" s="18">
        <f t="shared" si="1"/>
        <v>54</v>
      </c>
      <c r="AH7" s="18">
        <v>24</v>
      </c>
      <c r="AI7" s="18">
        <v>16</v>
      </c>
      <c r="AJ7" s="18">
        <v>14</v>
      </c>
      <c r="AK7" s="17">
        <v>96</v>
      </c>
      <c r="AL7" s="17">
        <v>68</v>
      </c>
    </row>
    <row r="8" spans="1:38" ht="25.5" customHeight="1">
      <c r="A8" s="4">
        <v>6</v>
      </c>
      <c r="B8" s="21" t="s">
        <v>128</v>
      </c>
      <c r="C8" s="6" t="s">
        <v>349</v>
      </c>
      <c r="D8" s="6" t="s">
        <v>344</v>
      </c>
      <c r="E8" s="6" t="s">
        <v>515</v>
      </c>
      <c r="F8" s="6" t="s">
        <v>407</v>
      </c>
      <c r="G8" s="6" t="s">
        <v>351</v>
      </c>
      <c r="H8" s="5"/>
      <c r="I8" s="6" t="s">
        <v>614</v>
      </c>
      <c r="J8" s="6" t="s">
        <v>47</v>
      </c>
      <c r="K8" s="6" t="s">
        <v>105</v>
      </c>
      <c r="L8" s="6" t="s">
        <v>82</v>
      </c>
      <c r="M8" s="6" t="s">
        <v>237</v>
      </c>
      <c r="N8" s="6" t="s">
        <v>474</v>
      </c>
      <c r="O8" s="6" t="s">
        <v>157</v>
      </c>
      <c r="P8" s="6" t="s">
        <v>191</v>
      </c>
      <c r="Q8" s="6" t="s">
        <v>168</v>
      </c>
      <c r="R8" s="6" t="s">
        <v>507</v>
      </c>
      <c r="S8" s="6" t="s">
        <v>32</v>
      </c>
      <c r="T8" s="6" t="s">
        <v>1</v>
      </c>
      <c r="U8" s="6" t="s">
        <v>539</v>
      </c>
      <c r="V8" s="6" t="s">
        <v>620</v>
      </c>
      <c r="W8" s="6" t="s">
        <v>1</v>
      </c>
      <c r="X8" s="6" t="s">
        <v>612</v>
      </c>
      <c r="Y8" s="6" t="s">
        <v>162</v>
      </c>
      <c r="Z8" s="6" t="s">
        <v>570</v>
      </c>
      <c r="AA8" s="6" t="s">
        <v>60</v>
      </c>
      <c r="AB8" s="6" t="s">
        <v>231</v>
      </c>
      <c r="AC8" s="6" t="s">
        <v>159</v>
      </c>
      <c r="AD8" s="6" t="s">
        <v>32</v>
      </c>
      <c r="AE8" s="17">
        <f t="shared" si="0"/>
        <v>85</v>
      </c>
      <c r="AF8" s="17">
        <v>235</v>
      </c>
      <c r="AG8" s="18">
        <f t="shared" si="1"/>
        <v>54</v>
      </c>
      <c r="AH8" s="18">
        <v>23</v>
      </c>
      <c r="AI8" s="18">
        <v>16</v>
      </c>
      <c r="AJ8" s="18">
        <v>15</v>
      </c>
      <c r="AK8" s="17">
        <v>96</v>
      </c>
      <c r="AL8" s="17">
        <v>70</v>
      </c>
    </row>
    <row r="9" spans="1:38" ht="25.5" customHeight="1">
      <c r="A9" s="4">
        <v>7</v>
      </c>
      <c r="B9" s="21" t="s">
        <v>129</v>
      </c>
      <c r="C9" s="6" t="s">
        <v>248</v>
      </c>
      <c r="D9" s="6" t="s">
        <v>276</v>
      </c>
      <c r="E9" s="6" t="s">
        <v>531</v>
      </c>
      <c r="F9" s="6" t="s">
        <v>169</v>
      </c>
      <c r="G9" s="6" t="s">
        <v>101</v>
      </c>
      <c r="H9" s="6" t="s">
        <v>613</v>
      </c>
      <c r="I9" s="5"/>
      <c r="J9" s="6" t="s">
        <v>106</v>
      </c>
      <c r="K9" s="6" t="s">
        <v>61</v>
      </c>
      <c r="L9" s="6" t="s">
        <v>155</v>
      </c>
      <c r="M9" s="6" t="s">
        <v>105</v>
      </c>
      <c r="N9" s="6" t="s">
        <v>492</v>
      </c>
      <c r="O9" s="6" t="s">
        <v>69</v>
      </c>
      <c r="P9" s="6" t="s">
        <v>535</v>
      </c>
      <c r="Q9" s="6" t="s">
        <v>7</v>
      </c>
      <c r="R9" s="6" t="s">
        <v>102</v>
      </c>
      <c r="S9" s="6" t="s">
        <v>59</v>
      </c>
      <c r="T9" s="6" t="s">
        <v>368</v>
      </c>
      <c r="U9" s="6" t="s">
        <v>543</v>
      </c>
      <c r="V9" s="6" t="s">
        <v>200</v>
      </c>
      <c r="W9" s="6" t="s">
        <v>302</v>
      </c>
      <c r="X9" s="6" t="s">
        <v>618</v>
      </c>
      <c r="Y9" s="6" t="s">
        <v>505</v>
      </c>
      <c r="Z9" s="6" t="s">
        <v>7</v>
      </c>
      <c r="AA9" s="6" t="s">
        <v>475</v>
      </c>
      <c r="AB9" s="6" t="s">
        <v>149</v>
      </c>
      <c r="AC9" s="6" t="s">
        <v>153</v>
      </c>
      <c r="AD9" s="6" t="s">
        <v>483</v>
      </c>
      <c r="AE9" s="17">
        <f t="shared" si="0"/>
        <v>84</v>
      </c>
      <c r="AF9" s="17">
        <v>238</v>
      </c>
      <c r="AG9" s="18">
        <f t="shared" si="1"/>
        <v>54</v>
      </c>
      <c r="AH9" s="18">
        <v>25</v>
      </c>
      <c r="AI9" s="18">
        <v>9</v>
      </c>
      <c r="AJ9" s="18">
        <v>20</v>
      </c>
      <c r="AK9" s="17">
        <v>94</v>
      </c>
      <c r="AL9" s="17">
        <v>74</v>
      </c>
    </row>
    <row r="10" spans="1:38" ht="25.5" customHeight="1">
      <c r="A10" s="4">
        <v>8</v>
      </c>
      <c r="B10" s="21" t="s">
        <v>440</v>
      </c>
      <c r="C10" s="6" t="s">
        <v>206</v>
      </c>
      <c r="D10" s="6" t="s">
        <v>315</v>
      </c>
      <c r="E10" s="6" t="s">
        <v>232</v>
      </c>
      <c r="F10" s="6" t="s">
        <v>13</v>
      </c>
      <c r="G10" s="6" t="s">
        <v>527</v>
      </c>
      <c r="H10" s="6" t="s">
        <v>48</v>
      </c>
      <c r="I10" s="6" t="s">
        <v>105</v>
      </c>
      <c r="J10" s="5"/>
      <c r="K10" s="6" t="s">
        <v>239</v>
      </c>
      <c r="L10" s="6" t="s">
        <v>292</v>
      </c>
      <c r="M10" s="6" t="s">
        <v>511</v>
      </c>
      <c r="N10" s="6" t="s">
        <v>107</v>
      </c>
      <c r="O10" s="6" t="s">
        <v>497</v>
      </c>
      <c r="P10" s="6" t="s">
        <v>621</v>
      </c>
      <c r="Q10" s="6" t="s">
        <v>455</v>
      </c>
      <c r="R10" s="6" t="s">
        <v>160</v>
      </c>
      <c r="S10" s="6" t="s">
        <v>102</v>
      </c>
      <c r="T10" s="6" t="s">
        <v>161</v>
      </c>
      <c r="U10" s="6" t="s">
        <v>272</v>
      </c>
      <c r="V10" s="6" t="s">
        <v>546</v>
      </c>
      <c r="W10" s="6" t="s">
        <v>159</v>
      </c>
      <c r="X10" s="6" t="s">
        <v>207</v>
      </c>
      <c r="Y10" s="6" t="s">
        <v>600</v>
      </c>
      <c r="Z10" s="6" t="s">
        <v>234</v>
      </c>
      <c r="AA10" s="6" t="s">
        <v>97</v>
      </c>
      <c r="AB10" s="6" t="s">
        <v>202</v>
      </c>
      <c r="AC10" s="6" t="s">
        <v>73</v>
      </c>
      <c r="AD10" s="6" t="s">
        <v>12</v>
      </c>
      <c r="AE10" s="17">
        <f t="shared" si="0"/>
        <v>84</v>
      </c>
      <c r="AF10" s="17">
        <v>225</v>
      </c>
      <c r="AG10" s="18">
        <f t="shared" si="1"/>
        <v>54</v>
      </c>
      <c r="AH10" s="18">
        <v>24</v>
      </c>
      <c r="AI10" s="18">
        <v>12</v>
      </c>
      <c r="AJ10" s="18">
        <v>18</v>
      </c>
      <c r="AK10" s="17">
        <v>95</v>
      </c>
      <c r="AL10" s="17">
        <v>84</v>
      </c>
    </row>
    <row r="11" spans="1:38" ht="25.5" customHeight="1">
      <c r="A11" s="4">
        <v>9</v>
      </c>
      <c r="B11" s="21" t="s">
        <v>247</v>
      </c>
      <c r="C11" s="6" t="s">
        <v>232</v>
      </c>
      <c r="D11" s="6" t="s">
        <v>170</v>
      </c>
      <c r="E11" s="6" t="s">
        <v>424</v>
      </c>
      <c r="F11" s="6" t="s">
        <v>148</v>
      </c>
      <c r="G11" s="6" t="s">
        <v>540</v>
      </c>
      <c r="H11" s="6" t="s">
        <v>106</v>
      </c>
      <c r="I11" s="6" t="s">
        <v>62</v>
      </c>
      <c r="J11" s="6" t="s">
        <v>489</v>
      </c>
      <c r="K11" s="5"/>
      <c r="L11" s="6" t="s">
        <v>13</v>
      </c>
      <c r="M11" s="6" t="s">
        <v>235</v>
      </c>
      <c r="N11" s="6" t="s">
        <v>48</v>
      </c>
      <c r="O11" s="6" t="s">
        <v>70</v>
      </c>
      <c r="P11" s="6" t="s">
        <v>238</v>
      </c>
      <c r="Q11" s="6" t="s">
        <v>148</v>
      </c>
      <c r="R11" s="6" t="s">
        <v>583</v>
      </c>
      <c r="S11" s="6" t="s">
        <v>1</v>
      </c>
      <c r="T11" s="6" t="s">
        <v>534</v>
      </c>
      <c r="U11" s="6" t="s">
        <v>209</v>
      </c>
      <c r="V11" s="6" t="s">
        <v>568</v>
      </c>
      <c r="W11" s="6" t="s">
        <v>22</v>
      </c>
      <c r="X11" s="6" t="s">
        <v>104</v>
      </c>
      <c r="Y11" s="6" t="s">
        <v>314</v>
      </c>
      <c r="Z11" s="6" t="s">
        <v>517</v>
      </c>
      <c r="AA11" s="6" t="s">
        <v>65</v>
      </c>
      <c r="AB11" s="6" t="s">
        <v>455</v>
      </c>
      <c r="AC11" s="6" t="s">
        <v>477</v>
      </c>
      <c r="AD11" s="6" t="s">
        <v>302</v>
      </c>
      <c r="AE11" s="17">
        <f t="shared" si="0"/>
        <v>80</v>
      </c>
      <c r="AF11" s="17">
        <v>228</v>
      </c>
      <c r="AG11" s="18">
        <f t="shared" si="1"/>
        <v>54</v>
      </c>
      <c r="AH11" s="18">
        <v>21</v>
      </c>
      <c r="AI11" s="18">
        <v>17</v>
      </c>
      <c r="AJ11" s="18">
        <v>16</v>
      </c>
      <c r="AK11" s="17">
        <v>97</v>
      </c>
      <c r="AL11" s="17">
        <v>82</v>
      </c>
    </row>
    <row r="12" spans="1:38" ht="25.5" customHeight="1">
      <c r="A12" s="4">
        <v>10</v>
      </c>
      <c r="B12" s="19" t="s">
        <v>136</v>
      </c>
      <c r="C12" s="6" t="s">
        <v>168</v>
      </c>
      <c r="D12" s="6" t="s">
        <v>291</v>
      </c>
      <c r="E12" s="6" t="s">
        <v>470</v>
      </c>
      <c r="F12" s="6" t="s">
        <v>548</v>
      </c>
      <c r="G12" s="6" t="s">
        <v>202</v>
      </c>
      <c r="H12" s="6" t="s">
        <v>81</v>
      </c>
      <c r="I12" s="6" t="s">
        <v>314</v>
      </c>
      <c r="J12" s="6" t="s">
        <v>168</v>
      </c>
      <c r="K12" s="6" t="s">
        <v>2</v>
      </c>
      <c r="L12" s="5"/>
      <c r="M12" s="6" t="s">
        <v>461</v>
      </c>
      <c r="N12" s="6" t="s">
        <v>271</v>
      </c>
      <c r="O12" s="6" t="s">
        <v>529</v>
      </c>
      <c r="P12" s="6" t="s">
        <v>46</v>
      </c>
      <c r="Q12" s="6" t="s">
        <v>77</v>
      </c>
      <c r="R12" s="6" t="s">
        <v>604</v>
      </c>
      <c r="S12" s="6" t="s">
        <v>14</v>
      </c>
      <c r="T12" s="6" t="s">
        <v>555</v>
      </c>
      <c r="U12" s="6" t="s">
        <v>289</v>
      </c>
      <c r="V12" s="6" t="s">
        <v>232</v>
      </c>
      <c r="W12" s="6" t="s">
        <v>198</v>
      </c>
      <c r="X12" s="6" t="s">
        <v>588</v>
      </c>
      <c r="Y12" s="6" t="s">
        <v>626</v>
      </c>
      <c r="Z12" s="6" t="s">
        <v>195</v>
      </c>
      <c r="AA12" s="6" t="s">
        <v>628</v>
      </c>
      <c r="AB12" s="6" t="s">
        <v>494</v>
      </c>
      <c r="AC12" s="6" t="s">
        <v>509</v>
      </c>
      <c r="AD12" s="6" t="s">
        <v>219</v>
      </c>
      <c r="AE12" s="17">
        <f t="shared" si="0"/>
        <v>79</v>
      </c>
      <c r="AF12" s="17">
        <v>237</v>
      </c>
      <c r="AG12" s="18">
        <f t="shared" si="1"/>
        <v>54</v>
      </c>
      <c r="AH12" s="18">
        <v>23</v>
      </c>
      <c r="AI12" s="18">
        <v>10</v>
      </c>
      <c r="AJ12" s="18">
        <v>21</v>
      </c>
      <c r="AK12" s="17">
        <v>113</v>
      </c>
      <c r="AL12" s="17">
        <v>99</v>
      </c>
    </row>
    <row r="13" spans="1:38" ht="25.5" customHeight="1">
      <c r="A13" s="4">
        <v>11</v>
      </c>
      <c r="B13" s="21" t="s">
        <v>443</v>
      </c>
      <c r="C13" s="6" t="s">
        <v>159</v>
      </c>
      <c r="D13" s="6" t="s">
        <v>92</v>
      </c>
      <c r="E13" s="6" t="s">
        <v>585</v>
      </c>
      <c r="F13" s="6" t="s">
        <v>8</v>
      </c>
      <c r="G13" s="6" t="s">
        <v>88</v>
      </c>
      <c r="H13" s="6" t="s">
        <v>304</v>
      </c>
      <c r="I13" s="6" t="s">
        <v>106</v>
      </c>
      <c r="J13" s="6" t="s">
        <v>512</v>
      </c>
      <c r="K13" s="6" t="s">
        <v>161</v>
      </c>
      <c r="L13" s="6" t="s">
        <v>460</v>
      </c>
      <c r="M13" s="5"/>
      <c r="N13" s="6" t="s">
        <v>216</v>
      </c>
      <c r="O13" s="6" t="s">
        <v>213</v>
      </c>
      <c r="P13" s="6" t="s">
        <v>2</v>
      </c>
      <c r="Q13" s="6" t="s">
        <v>40</v>
      </c>
      <c r="R13" s="6" t="s">
        <v>83</v>
      </c>
      <c r="S13" s="6" t="s">
        <v>498</v>
      </c>
      <c r="T13" s="6" t="s">
        <v>473</v>
      </c>
      <c r="U13" s="6" t="s">
        <v>282</v>
      </c>
      <c r="V13" s="6" t="s">
        <v>289</v>
      </c>
      <c r="W13" s="6" t="s">
        <v>232</v>
      </c>
      <c r="X13" s="6" t="s">
        <v>170</v>
      </c>
      <c r="Y13" s="6" t="s">
        <v>563</v>
      </c>
      <c r="Z13" s="6" t="s">
        <v>290</v>
      </c>
      <c r="AA13" s="6" t="s">
        <v>251</v>
      </c>
      <c r="AB13" s="6" t="s">
        <v>507</v>
      </c>
      <c r="AC13" s="6" t="s">
        <v>294</v>
      </c>
      <c r="AD13" s="6" t="s">
        <v>62</v>
      </c>
      <c r="AE13" s="17">
        <f t="shared" si="0"/>
        <v>79</v>
      </c>
      <c r="AF13" s="17">
        <v>218</v>
      </c>
      <c r="AG13" s="18">
        <f t="shared" si="1"/>
        <v>54</v>
      </c>
      <c r="AH13" s="18">
        <v>22</v>
      </c>
      <c r="AI13" s="18">
        <v>13</v>
      </c>
      <c r="AJ13" s="18">
        <v>19</v>
      </c>
      <c r="AK13" s="17">
        <v>100</v>
      </c>
      <c r="AL13" s="17">
        <v>93</v>
      </c>
    </row>
    <row r="14" spans="1:38" ht="25.5" customHeight="1">
      <c r="A14" s="4">
        <v>12</v>
      </c>
      <c r="B14" s="21" t="s">
        <v>444</v>
      </c>
      <c r="C14" s="6" t="s">
        <v>549</v>
      </c>
      <c r="D14" s="6" t="s">
        <v>232</v>
      </c>
      <c r="E14" s="6" t="s">
        <v>5</v>
      </c>
      <c r="F14" s="6" t="s">
        <v>524</v>
      </c>
      <c r="G14" s="6" t="s">
        <v>378</v>
      </c>
      <c r="H14" s="6" t="s">
        <v>475</v>
      </c>
      <c r="I14" s="6" t="s">
        <v>493</v>
      </c>
      <c r="J14" s="6" t="s">
        <v>108</v>
      </c>
      <c r="K14" s="6" t="s">
        <v>47</v>
      </c>
      <c r="L14" s="6" t="s">
        <v>272</v>
      </c>
      <c r="M14" s="6" t="s">
        <v>171</v>
      </c>
      <c r="N14" s="5"/>
      <c r="O14" s="6" t="s">
        <v>31</v>
      </c>
      <c r="P14" s="6" t="s">
        <v>237</v>
      </c>
      <c r="Q14" s="6" t="s">
        <v>457</v>
      </c>
      <c r="R14" s="6" t="s">
        <v>1</v>
      </c>
      <c r="S14" s="6" t="s">
        <v>155</v>
      </c>
      <c r="T14" s="6" t="s">
        <v>324</v>
      </c>
      <c r="U14" s="6" t="s">
        <v>581</v>
      </c>
      <c r="V14" s="6" t="s">
        <v>304</v>
      </c>
      <c r="W14" s="6" t="s">
        <v>450</v>
      </c>
      <c r="X14" s="6" t="s">
        <v>351</v>
      </c>
      <c r="Y14" s="6" t="s">
        <v>70</v>
      </c>
      <c r="Z14" s="6" t="s">
        <v>61</v>
      </c>
      <c r="AA14" s="6" t="s">
        <v>204</v>
      </c>
      <c r="AB14" s="6" t="s">
        <v>148</v>
      </c>
      <c r="AC14" s="6" t="s">
        <v>0</v>
      </c>
      <c r="AD14" s="6" t="s">
        <v>329</v>
      </c>
      <c r="AE14" s="17">
        <f t="shared" si="0"/>
        <v>76</v>
      </c>
      <c r="AF14" s="17">
        <v>229</v>
      </c>
      <c r="AG14" s="18">
        <f t="shared" si="1"/>
        <v>54</v>
      </c>
      <c r="AH14" s="18">
        <v>20</v>
      </c>
      <c r="AI14" s="18">
        <v>16</v>
      </c>
      <c r="AJ14" s="18">
        <v>18</v>
      </c>
      <c r="AK14" s="17">
        <v>92</v>
      </c>
      <c r="AL14" s="17">
        <v>87</v>
      </c>
    </row>
    <row r="15" spans="1:38" ht="25.5" customHeight="1">
      <c r="A15" s="4">
        <v>13</v>
      </c>
      <c r="B15" s="21" t="s">
        <v>141</v>
      </c>
      <c r="C15" s="6" t="s">
        <v>61</v>
      </c>
      <c r="D15" s="6" t="s">
        <v>472</v>
      </c>
      <c r="E15" s="6" t="s">
        <v>629</v>
      </c>
      <c r="F15" s="6" t="s">
        <v>303</v>
      </c>
      <c r="G15" s="6" t="s">
        <v>8</v>
      </c>
      <c r="H15" s="6" t="s">
        <v>332</v>
      </c>
      <c r="I15" s="6" t="s">
        <v>70</v>
      </c>
      <c r="J15" s="6" t="s">
        <v>496</v>
      </c>
      <c r="K15" s="6" t="s">
        <v>69</v>
      </c>
      <c r="L15" s="6" t="s">
        <v>529</v>
      </c>
      <c r="M15" s="6" t="s">
        <v>336</v>
      </c>
      <c r="N15" s="6" t="s">
        <v>32</v>
      </c>
      <c r="O15" s="5"/>
      <c r="P15" s="6" t="s">
        <v>452</v>
      </c>
      <c r="Q15" s="6" t="s">
        <v>205</v>
      </c>
      <c r="R15" s="6" t="s">
        <v>159</v>
      </c>
      <c r="S15" s="6" t="s">
        <v>509</v>
      </c>
      <c r="T15" s="6" t="s">
        <v>234</v>
      </c>
      <c r="U15" s="6" t="s">
        <v>155</v>
      </c>
      <c r="V15" s="6" t="s">
        <v>542</v>
      </c>
      <c r="W15" s="6" t="s">
        <v>30</v>
      </c>
      <c r="X15" s="6" t="s">
        <v>566</v>
      </c>
      <c r="Y15" s="6" t="s">
        <v>455</v>
      </c>
      <c r="Z15" s="6" t="s">
        <v>62</v>
      </c>
      <c r="AA15" s="6" t="s">
        <v>548</v>
      </c>
      <c r="AB15" s="6" t="s">
        <v>1</v>
      </c>
      <c r="AC15" s="6" t="s">
        <v>485</v>
      </c>
      <c r="AD15" s="6" t="s">
        <v>598</v>
      </c>
      <c r="AE15" s="17">
        <f t="shared" si="0"/>
        <v>75</v>
      </c>
      <c r="AF15" s="17">
        <v>216</v>
      </c>
      <c r="AG15" s="18">
        <f t="shared" si="1"/>
        <v>54</v>
      </c>
      <c r="AH15" s="18">
        <v>20</v>
      </c>
      <c r="AI15" s="18">
        <v>15</v>
      </c>
      <c r="AJ15" s="18">
        <v>19</v>
      </c>
      <c r="AK15" s="17">
        <v>94</v>
      </c>
      <c r="AL15" s="17">
        <v>86</v>
      </c>
    </row>
    <row r="16" spans="1:38" ht="25.5" customHeight="1">
      <c r="A16" s="4">
        <v>14</v>
      </c>
      <c r="B16" s="21" t="s">
        <v>442</v>
      </c>
      <c r="C16" s="6" t="s">
        <v>208</v>
      </c>
      <c r="D16" s="6" t="s">
        <v>158</v>
      </c>
      <c r="E16" s="6" t="s">
        <v>157</v>
      </c>
      <c r="F16" s="6" t="s">
        <v>105</v>
      </c>
      <c r="G16" s="6" t="s">
        <v>159</v>
      </c>
      <c r="H16" s="6" t="s">
        <v>183</v>
      </c>
      <c r="I16" s="6" t="s">
        <v>228</v>
      </c>
      <c r="J16" s="6" t="s">
        <v>622</v>
      </c>
      <c r="K16" s="6" t="s">
        <v>298</v>
      </c>
      <c r="L16" s="6" t="s">
        <v>45</v>
      </c>
      <c r="M16" s="6" t="s">
        <v>13</v>
      </c>
      <c r="N16" s="6" t="s">
        <v>304</v>
      </c>
      <c r="O16" s="6" t="s">
        <v>453</v>
      </c>
      <c r="P16" s="5"/>
      <c r="Q16" s="6" t="s">
        <v>208</v>
      </c>
      <c r="R16" s="6" t="s">
        <v>552</v>
      </c>
      <c r="S16" s="6" t="s">
        <v>484</v>
      </c>
      <c r="T16" s="6" t="s">
        <v>157</v>
      </c>
      <c r="U16" s="6" t="s">
        <v>546</v>
      </c>
      <c r="V16" s="6" t="s">
        <v>527</v>
      </c>
      <c r="W16" s="6" t="s">
        <v>554</v>
      </c>
      <c r="X16" s="6" t="s">
        <v>271</v>
      </c>
      <c r="Y16" s="6" t="s">
        <v>83</v>
      </c>
      <c r="Z16" s="6" t="s">
        <v>476</v>
      </c>
      <c r="AA16" s="6" t="s">
        <v>157</v>
      </c>
      <c r="AB16" s="6" t="s">
        <v>323</v>
      </c>
      <c r="AC16" s="6" t="s">
        <v>473</v>
      </c>
      <c r="AD16" s="6" t="s">
        <v>508</v>
      </c>
      <c r="AE16" s="17">
        <f t="shared" si="0"/>
        <v>74</v>
      </c>
      <c r="AF16" s="17">
        <v>218</v>
      </c>
      <c r="AG16" s="18">
        <f t="shared" si="1"/>
        <v>54</v>
      </c>
      <c r="AH16" s="18">
        <v>20</v>
      </c>
      <c r="AI16" s="18">
        <v>14</v>
      </c>
      <c r="AJ16" s="18">
        <v>20</v>
      </c>
      <c r="AK16" s="17">
        <v>82</v>
      </c>
      <c r="AL16" s="17">
        <v>94</v>
      </c>
    </row>
    <row r="17" spans="1:38" ht="25.5" customHeight="1">
      <c r="A17" s="4">
        <v>15</v>
      </c>
      <c r="B17" s="19" t="s">
        <v>135</v>
      </c>
      <c r="C17" s="6" t="s">
        <v>478</v>
      </c>
      <c r="D17" s="6" t="s">
        <v>156</v>
      </c>
      <c r="E17" s="6" t="s">
        <v>155</v>
      </c>
      <c r="F17" s="6" t="s">
        <v>44</v>
      </c>
      <c r="G17" s="6" t="s">
        <v>575</v>
      </c>
      <c r="H17" s="6" t="s">
        <v>292</v>
      </c>
      <c r="I17" s="6" t="s">
        <v>21</v>
      </c>
      <c r="J17" s="6" t="s">
        <v>454</v>
      </c>
      <c r="K17" s="6" t="s">
        <v>148</v>
      </c>
      <c r="L17" s="6" t="s">
        <v>78</v>
      </c>
      <c r="M17" s="6" t="s">
        <v>39</v>
      </c>
      <c r="N17" s="6" t="s">
        <v>456</v>
      </c>
      <c r="O17" s="6" t="s">
        <v>335</v>
      </c>
      <c r="P17" s="6" t="s">
        <v>209</v>
      </c>
      <c r="Q17" s="5"/>
      <c r="R17" s="6" t="s">
        <v>55</v>
      </c>
      <c r="S17" s="6" t="s">
        <v>153</v>
      </c>
      <c r="T17" s="6" t="s">
        <v>232</v>
      </c>
      <c r="U17" s="6" t="s">
        <v>67</v>
      </c>
      <c r="V17" s="6" t="s">
        <v>494</v>
      </c>
      <c r="W17" s="6" t="s">
        <v>261</v>
      </c>
      <c r="X17" s="6" t="s">
        <v>162</v>
      </c>
      <c r="Y17" s="6" t="s">
        <v>465</v>
      </c>
      <c r="Z17" s="6" t="s">
        <v>304</v>
      </c>
      <c r="AA17" s="6" t="s">
        <v>32</v>
      </c>
      <c r="AB17" s="6" t="s">
        <v>378</v>
      </c>
      <c r="AC17" s="6" t="s">
        <v>168</v>
      </c>
      <c r="AD17" s="6" t="s">
        <v>505</v>
      </c>
      <c r="AE17" s="17">
        <f t="shared" si="0"/>
        <v>73</v>
      </c>
      <c r="AF17" s="17">
        <v>218</v>
      </c>
      <c r="AG17" s="18">
        <f t="shared" si="1"/>
        <v>54</v>
      </c>
      <c r="AH17" s="18">
        <v>20</v>
      </c>
      <c r="AI17" s="18">
        <v>13</v>
      </c>
      <c r="AJ17" s="18">
        <v>21</v>
      </c>
      <c r="AK17" s="17">
        <v>95</v>
      </c>
      <c r="AL17" s="17">
        <v>92</v>
      </c>
    </row>
    <row r="18" spans="1:38" ht="25.5" customHeight="1">
      <c r="A18" s="4">
        <v>16</v>
      </c>
      <c r="B18" s="21" t="s">
        <v>441</v>
      </c>
      <c r="C18" s="6" t="s">
        <v>101</v>
      </c>
      <c r="D18" s="6" t="s">
        <v>547</v>
      </c>
      <c r="E18" s="6" t="s">
        <v>59</v>
      </c>
      <c r="F18" s="6" t="s">
        <v>447</v>
      </c>
      <c r="G18" s="6" t="s">
        <v>86</v>
      </c>
      <c r="H18" s="6" t="s">
        <v>506</v>
      </c>
      <c r="I18" s="6" t="s">
        <v>101</v>
      </c>
      <c r="J18" s="6" t="s">
        <v>308</v>
      </c>
      <c r="K18" s="6" t="s">
        <v>582</v>
      </c>
      <c r="L18" s="6" t="s">
        <v>605</v>
      </c>
      <c r="M18" s="6" t="s">
        <v>84</v>
      </c>
      <c r="N18" s="6" t="s">
        <v>1</v>
      </c>
      <c r="O18" s="6" t="s">
        <v>159</v>
      </c>
      <c r="P18" s="6" t="s">
        <v>551</v>
      </c>
      <c r="Q18" s="6" t="s">
        <v>56</v>
      </c>
      <c r="R18" s="5"/>
      <c r="S18" s="6" t="s">
        <v>624</v>
      </c>
      <c r="T18" s="6" t="s">
        <v>606</v>
      </c>
      <c r="U18" s="6" t="s">
        <v>51</v>
      </c>
      <c r="V18" s="6" t="s">
        <v>155</v>
      </c>
      <c r="W18" s="6" t="s">
        <v>162</v>
      </c>
      <c r="X18" s="6" t="s">
        <v>47</v>
      </c>
      <c r="Y18" s="6" t="s">
        <v>232</v>
      </c>
      <c r="Z18" s="6" t="s">
        <v>319</v>
      </c>
      <c r="AA18" s="6" t="s">
        <v>522</v>
      </c>
      <c r="AB18" s="6" t="s">
        <v>322</v>
      </c>
      <c r="AC18" s="6" t="s">
        <v>567</v>
      </c>
      <c r="AD18" s="6" t="s">
        <v>501</v>
      </c>
      <c r="AE18" s="17">
        <f t="shared" si="0"/>
        <v>72</v>
      </c>
      <c r="AF18" s="17">
        <v>215</v>
      </c>
      <c r="AG18" s="18">
        <f t="shared" si="1"/>
        <v>54</v>
      </c>
      <c r="AH18" s="18">
        <v>19</v>
      </c>
      <c r="AI18" s="18">
        <v>15</v>
      </c>
      <c r="AJ18" s="18">
        <v>20</v>
      </c>
      <c r="AK18" s="17">
        <v>104</v>
      </c>
      <c r="AL18" s="17">
        <v>106</v>
      </c>
    </row>
    <row r="19" spans="1:38" ht="25.5" customHeight="1">
      <c r="A19" s="4">
        <v>17</v>
      </c>
      <c r="B19" s="21" t="s">
        <v>133</v>
      </c>
      <c r="C19" s="6" t="s">
        <v>346</v>
      </c>
      <c r="D19" s="6" t="s">
        <v>86</v>
      </c>
      <c r="E19" s="6" t="s">
        <v>506</v>
      </c>
      <c r="F19" s="6" t="s">
        <v>595</v>
      </c>
      <c r="G19" s="6" t="s">
        <v>584</v>
      </c>
      <c r="H19" s="6" t="s">
        <v>31</v>
      </c>
      <c r="I19" s="6" t="s">
        <v>60</v>
      </c>
      <c r="J19" s="6" t="s">
        <v>101</v>
      </c>
      <c r="K19" s="6" t="s">
        <v>1</v>
      </c>
      <c r="L19" s="6" t="s">
        <v>4</v>
      </c>
      <c r="M19" s="6" t="s">
        <v>499</v>
      </c>
      <c r="N19" s="6" t="s">
        <v>314</v>
      </c>
      <c r="O19" s="6" t="s">
        <v>508</v>
      </c>
      <c r="P19" s="6" t="s">
        <v>485</v>
      </c>
      <c r="Q19" s="6" t="s">
        <v>254</v>
      </c>
      <c r="R19" s="6" t="s">
        <v>623</v>
      </c>
      <c r="S19" s="5"/>
      <c r="T19" s="6" t="s">
        <v>5</v>
      </c>
      <c r="U19" s="6" t="s">
        <v>150</v>
      </c>
      <c r="V19" s="6" t="s">
        <v>44</v>
      </c>
      <c r="W19" s="6" t="s">
        <v>453</v>
      </c>
      <c r="X19" s="6" t="s">
        <v>551</v>
      </c>
      <c r="Y19" s="6" t="s">
        <v>469</v>
      </c>
      <c r="Z19" s="6" t="s">
        <v>213</v>
      </c>
      <c r="AA19" s="6" t="s">
        <v>481</v>
      </c>
      <c r="AB19" s="6" t="s">
        <v>455</v>
      </c>
      <c r="AC19" s="6" t="s">
        <v>536</v>
      </c>
      <c r="AD19" s="6" t="s">
        <v>448</v>
      </c>
      <c r="AE19" s="17">
        <f t="shared" si="0"/>
        <v>70</v>
      </c>
      <c r="AF19" s="17">
        <v>207</v>
      </c>
      <c r="AG19" s="18">
        <f t="shared" si="1"/>
        <v>54</v>
      </c>
      <c r="AH19" s="18">
        <v>21</v>
      </c>
      <c r="AI19" s="18">
        <v>7</v>
      </c>
      <c r="AJ19" s="18">
        <v>26</v>
      </c>
      <c r="AK19" s="17">
        <v>106</v>
      </c>
      <c r="AL19" s="17">
        <v>112</v>
      </c>
    </row>
    <row r="20" spans="1:38" ht="25.5" customHeight="1">
      <c r="A20" s="4">
        <v>18</v>
      </c>
      <c r="B20" s="19" t="s">
        <v>134</v>
      </c>
      <c r="C20" s="6" t="s">
        <v>458</v>
      </c>
      <c r="D20" s="6" t="s">
        <v>9</v>
      </c>
      <c r="E20" s="6" t="s">
        <v>487</v>
      </c>
      <c r="F20" s="6" t="s">
        <v>183</v>
      </c>
      <c r="G20" s="6" t="s">
        <v>248</v>
      </c>
      <c r="H20" s="6" t="s">
        <v>1</v>
      </c>
      <c r="I20" s="6" t="s">
        <v>198</v>
      </c>
      <c r="J20" s="6" t="s">
        <v>235</v>
      </c>
      <c r="K20" s="6" t="s">
        <v>533</v>
      </c>
      <c r="L20" s="6" t="s">
        <v>556</v>
      </c>
      <c r="M20" s="6" t="s">
        <v>472</v>
      </c>
      <c r="N20" s="6" t="s">
        <v>241</v>
      </c>
      <c r="O20" s="6" t="s">
        <v>149</v>
      </c>
      <c r="P20" s="6" t="s">
        <v>332</v>
      </c>
      <c r="Q20" s="6" t="s">
        <v>261</v>
      </c>
      <c r="R20" s="6" t="s">
        <v>606</v>
      </c>
      <c r="S20" s="6" t="s">
        <v>23</v>
      </c>
      <c r="T20" s="5"/>
      <c r="U20" s="6" t="s">
        <v>35</v>
      </c>
      <c r="V20" s="6" t="s">
        <v>181</v>
      </c>
      <c r="W20" s="6" t="s">
        <v>168</v>
      </c>
      <c r="X20" s="6" t="s">
        <v>593</v>
      </c>
      <c r="Y20" s="6" t="s">
        <v>349</v>
      </c>
      <c r="Z20" s="6" t="s">
        <v>272</v>
      </c>
      <c r="AA20" s="6" t="s">
        <v>188</v>
      </c>
      <c r="AB20" s="6" t="s">
        <v>503</v>
      </c>
      <c r="AC20" s="6" t="s">
        <v>386</v>
      </c>
      <c r="AD20" s="6" t="s">
        <v>215</v>
      </c>
      <c r="AE20" s="17">
        <f t="shared" si="0"/>
        <v>70</v>
      </c>
      <c r="AF20" s="17">
        <v>205</v>
      </c>
      <c r="AG20" s="18">
        <f t="shared" si="1"/>
        <v>54</v>
      </c>
      <c r="AH20" s="18">
        <v>19</v>
      </c>
      <c r="AI20" s="18">
        <v>13</v>
      </c>
      <c r="AJ20" s="18">
        <v>22</v>
      </c>
      <c r="AK20" s="17">
        <v>98</v>
      </c>
      <c r="AL20" s="17">
        <v>104</v>
      </c>
    </row>
    <row r="21" spans="1:38" ht="25.5" customHeight="1">
      <c r="A21" s="4">
        <v>19</v>
      </c>
      <c r="B21" s="21" t="s">
        <v>438</v>
      </c>
      <c r="C21" s="6" t="s">
        <v>77</v>
      </c>
      <c r="D21" s="6" t="s">
        <v>474</v>
      </c>
      <c r="E21" s="6" t="s">
        <v>30</v>
      </c>
      <c r="F21" s="6" t="s">
        <v>280</v>
      </c>
      <c r="G21" s="6" t="s">
        <v>513</v>
      </c>
      <c r="H21" s="6" t="s">
        <v>538</v>
      </c>
      <c r="I21" s="6" t="s">
        <v>542</v>
      </c>
      <c r="J21" s="6" t="s">
        <v>271</v>
      </c>
      <c r="K21" s="6" t="s">
        <v>208</v>
      </c>
      <c r="L21" s="6" t="s">
        <v>288</v>
      </c>
      <c r="M21" s="6" t="s">
        <v>281</v>
      </c>
      <c r="N21" s="6" t="s">
        <v>580</v>
      </c>
      <c r="O21" s="6" t="s">
        <v>314</v>
      </c>
      <c r="P21" s="6" t="s">
        <v>224</v>
      </c>
      <c r="Q21" s="6" t="s">
        <v>68</v>
      </c>
      <c r="R21" s="6" t="s">
        <v>52</v>
      </c>
      <c r="S21" s="6" t="s">
        <v>530</v>
      </c>
      <c r="T21" s="6" t="s">
        <v>36</v>
      </c>
      <c r="U21" s="5"/>
      <c r="V21" s="6" t="s">
        <v>289</v>
      </c>
      <c r="W21" s="6" t="s">
        <v>3</v>
      </c>
      <c r="X21" s="6" t="s">
        <v>10</v>
      </c>
      <c r="Y21" s="6" t="s">
        <v>232</v>
      </c>
      <c r="Z21" s="6" t="s">
        <v>426</v>
      </c>
      <c r="AA21" s="6" t="s">
        <v>178</v>
      </c>
      <c r="AB21" s="6" t="s">
        <v>490</v>
      </c>
      <c r="AC21" s="6" t="s">
        <v>573</v>
      </c>
      <c r="AD21" s="6" t="s">
        <v>188</v>
      </c>
      <c r="AE21" s="17">
        <f t="shared" si="0"/>
        <v>69</v>
      </c>
      <c r="AF21" s="17">
        <v>206</v>
      </c>
      <c r="AG21" s="18">
        <f t="shared" si="1"/>
        <v>54</v>
      </c>
      <c r="AH21" s="18">
        <v>20</v>
      </c>
      <c r="AI21" s="18">
        <v>9</v>
      </c>
      <c r="AJ21" s="18">
        <v>25</v>
      </c>
      <c r="AK21" s="17">
        <v>99</v>
      </c>
      <c r="AL21" s="17">
        <v>120</v>
      </c>
    </row>
    <row r="22" spans="1:38" ht="25.5" customHeight="1">
      <c r="A22" s="4">
        <v>20</v>
      </c>
      <c r="B22" s="19" t="s">
        <v>439</v>
      </c>
      <c r="C22" s="20" t="s">
        <v>277</v>
      </c>
      <c r="D22" s="20" t="s">
        <v>476</v>
      </c>
      <c r="E22" s="20" t="s">
        <v>31</v>
      </c>
      <c r="F22" s="20" t="s">
        <v>227</v>
      </c>
      <c r="G22" s="20" t="s">
        <v>102</v>
      </c>
      <c r="H22" s="20" t="s">
        <v>619</v>
      </c>
      <c r="I22" s="20" t="s">
        <v>447</v>
      </c>
      <c r="J22" s="20" t="s">
        <v>224</v>
      </c>
      <c r="K22" s="20" t="s">
        <v>220</v>
      </c>
      <c r="L22" s="20" t="s">
        <v>261</v>
      </c>
      <c r="M22" s="20" t="s">
        <v>288</v>
      </c>
      <c r="N22" s="20" t="s">
        <v>237</v>
      </c>
      <c r="O22" s="20" t="s">
        <v>543</v>
      </c>
      <c r="P22" s="20" t="s">
        <v>528</v>
      </c>
      <c r="Q22" s="20" t="s">
        <v>495</v>
      </c>
      <c r="R22" s="20" t="s">
        <v>314</v>
      </c>
      <c r="S22" s="20" t="s">
        <v>43</v>
      </c>
      <c r="T22" s="20" t="s">
        <v>603</v>
      </c>
      <c r="U22" s="6" t="s">
        <v>288</v>
      </c>
      <c r="V22" s="5"/>
      <c r="W22" s="6" t="s">
        <v>486</v>
      </c>
      <c r="X22" s="20" t="s">
        <v>425</v>
      </c>
      <c r="Y22" s="20" t="s">
        <v>216</v>
      </c>
      <c r="Z22" s="20" t="s">
        <v>83</v>
      </c>
      <c r="AA22" s="6" t="s">
        <v>512</v>
      </c>
      <c r="AB22" s="6" t="s">
        <v>544</v>
      </c>
      <c r="AC22" s="6" t="s">
        <v>560</v>
      </c>
      <c r="AD22" s="6" t="s">
        <v>187</v>
      </c>
      <c r="AE22" s="17">
        <f t="shared" si="0"/>
        <v>68</v>
      </c>
      <c r="AF22" s="17">
        <v>220</v>
      </c>
      <c r="AG22" s="18">
        <f t="shared" si="1"/>
        <v>54</v>
      </c>
      <c r="AH22" s="18">
        <v>19</v>
      </c>
      <c r="AI22" s="18">
        <v>11</v>
      </c>
      <c r="AJ22" s="18">
        <v>24</v>
      </c>
      <c r="AK22" s="17">
        <v>97</v>
      </c>
      <c r="AL22" s="17">
        <v>105</v>
      </c>
    </row>
    <row r="23" spans="1:38" ht="25.5" customHeight="1">
      <c r="A23" s="4">
        <v>21</v>
      </c>
      <c r="B23" s="19" t="s">
        <v>437</v>
      </c>
      <c r="C23" s="6" t="s">
        <v>161</v>
      </c>
      <c r="D23" s="6" t="s">
        <v>208</v>
      </c>
      <c r="E23" s="6" t="s">
        <v>224</v>
      </c>
      <c r="F23" s="6" t="s">
        <v>339</v>
      </c>
      <c r="G23" s="6" t="s">
        <v>48</v>
      </c>
      <c r="H23" s="6" t="s">
        <v>1</v>
      </c>
      <c r="I23" s="6" t="s">
        <v>303</v>
      </c>
      <c r="J23" s="6" t="s">
        <v>159</v>
      </c>
      <c r="K23" s="6" t="s">
        <v>9</v>
      </c>
      <c r="L23" s="6" t="s">
        <v>368</v>
      </c>
      <c r="M23" s="6" t="s">
        <v>261</v>
      </c>
      <c r="N23" s="6" t="s">
        <v>450</v>
      </c>
      <c r="O23" s="6" t="s">
        <v>29</v>
      </c>
      <c r="P23" s="6" t="s">
        <v>553</v>
      </c>
      <c r="Q23" s="6" t="s">
        <v>232</v>
      </c>
      <c r="R23" s="6" t="s">
        <v>344</v>
      </c>
      <c r="S23" s="6" t="s">
        <v>452</v>
      </c>
      <c r="T23" s="6" t="s">
        <v>292</v>
      </c>
      <c r="U23" s="6" t="s">
        <v>28</v>
      </c>
      <c r="V23" s="6" t="s">
        <v>186</v>
      </c>
      <c r="W23" s="5"/>
      <c r="X23" s="6" t="s">
        <v>31</v>
      </c>
      <c r="Y23" s="6" t="s">
        <v>107</v>
      </c>
      <c r="Z23" s="6" t="s">
        <v>602</v>
      </c>
      <c r="AA23" s="6" t="s">
        <v>526</v>
      </c>
      <c r="AB23" s="6" t="s">
        <v>161</v>
      </c>
      <c r="AC23" s="6" t="s">
        <v>571</v>
      </c>
      <c r="AD23" s="6" t="s">
        <v>510</v>
      </c>
      <c r="AE23" s="17">
        <f t="shared" si="0"/>
        <v>67</v>
      </c>
      <c r="AF23" s="17">
        <v>220</v>
      </c>
      <c r="AG23" s="18">
        <f t="shared" si="1"/>
        <v>54</v>
      </c>
      <c r="AH23" s="18">
        <v>17</v>
      </c>
      <c r="AI23" s="18">
        <v>16</v>
      </c>
      <c r="AJ23" s="18">
        <v>21</v>
      </c>
      <c r="AK23" s="17">
        <v>93</v>
      </c>
      <c r="AL23" s="17">
        <v>102</v>
      </c>
    </row>
    <row r="24" spans="1:38" ht="25.5" customHeight="1">
      <c r="A24" s="4">
        <v>22</v>
      </c>
      <c r="B24" s="21" t="s">
        <v>132</v>
      </c>
      <c r="C24" s="6" t="s">
        <v>360</v>
      </c>
      <c r="D24" s="6" t="s">
        <v>172</v>
      </c>
      <c r="E24" s="6" t="s">
        <v>87</v>
      </c>
      <c r="F24" s="6" t="s">
        <v>8</v>
      </c>
      <c r="G24" s="6" t="s">
        <v>596</v>
      </c>
      <c r="H24" s="6" t="s">
        <v>611</v>
      </c>
      <c r="I24" s="6" t="s">
        <v>617</v>
      </c>
      <c r="J24" s="6" t="s">
        <v>283</v>
      </c>
      <c r="K24" s="6" t="s">
        <v>103</v>
      </c>
      <c r="L24" s="6" t="s">
        <v>587</v>
      </c>
      <c r="M24" s="6" t="s">
        <v>170</v>
      </c>
      <c r="N24" s="6" t="s">
        <v>352</v>
      </c>
      <c r="O24" s="6" t="s">
        <v>566</v>
      </c>
      <c r="P24" s="6" t="s">
        <v>272</v>
      </c>
      <c r="Q24" s="6" t="s">
        <v>344</v>
      </c>
      <c r="R24" s="6" t="s">
        <v>48</v>
      </c>
      <c r="S24" s="6" t="s">
        <v>552</v>
      </c>
      <c r="T24" s="6" t="s">
        <v>594</v>
      </c>
      <c r="U24" s="6" t="s">
        <v>0</v>
      </c>
      <c r="V24" s="6" t="s">
        <v>426</v>
      </c>
      <c r="W24" s="6" t="s">
        <v>32</v>
      </c>
      <c r="X24" s="5"/>
      <c r="Y24" s="20" t="s">
        <v>6</v>
      </c>
      <c r="Z24" s="20" t="s">
        <v>458</v>
      </c>
      <c r="AA24" s="20" t="s">
        <v>452</v>
      </c>
      <c r="AB24" s="20" t="s">
        <v>315</v>
      </c>
      <c r="AC24" s="20" t="s">
        <v>159</v>
      </c>
      <c r="AD24" s="20" t="s">
        <v>466</v>
      </c>
      <c r="AE24" s="17">
        <f t="shared" si="0"/>
        <v>66</v>
      </c>
      <c r="AF24" s="17">
        <v>219</v>
      </c>
      <c r="AG24" s="18">
        <f t="shared" si="1"/>
        <v>54</v>
      </c>
      <c r="AH24" s="18">
        <v>18</v>
      </c>
      <c r="AI24" s="18">
        <v>12</v>
      </c>
      <c r="AJ24" s="18">
        <v>24</v>
      </c>
      <c r="AK24" s="17">
        <v>83</v>
      </c>
      <c r="AL24" s="17">
        <v>110</v>
      </c>
    </row>
    <row r="25" spans="1:38" ht="25.5" customHeight="1">
      <c r="A25" s="4">
        <v>23</v>
      </c>
      <c r="B25" s="21" t="s">
        <v>436</v>
      </c>
      <c r="C25" s="6" t="s">
        <v>557</v>
      </c>
      <c r="D25" s="6" t="s">
        <v>108</v>
      </c>
      <c r="E25" s="6" t="s">
        <v>28</v>
      </c>
      <c r="F25" s="6" t="s">
        <v>74</v>
      </c>
      <c r="G25" s="6" t="s">
        <v>450</v>
      </c>
      <c r="H25" s="6" t="s">
        <v>344</v>
      </c>
      <c r="I25" s="6" t="s">
        <v>504</v>
      </c>
      <c r="J25" s="6" t="s">
        <v>599</v>
      </c>
      <c r="K25" s="6" t="s">
        <v>155</v>
      </c>
      <c r="L25" s="6" t="s">
        <v>625</v>
      </c>
      <c r="M25" s="6" t="s">
        <v>562</v>
      </c>
      <c r="N25" s="6" t="s">
        <v>69</v>
      </c>
      <c r="O25" s="6" t="s">
        <v>454</v>
      </c>
      <c r="P25" s="6" t="s">
        <v>84</v>
      </c>
      <c r="Q25" s="6" t="s">
        <v>464</v>
      </c>
      <c r="R25" s="6" t="s">
        <v>261</v>
      </c>
      <c r="S25" s="6" t="s">
        <v>468</v>
      </c>
      <c r="T25" s="6" t="s">
        <v>242</v>
      </c>
      <c r="U25" s="6" t="s">
        <v>261</v>
      </c>
      <c r="V25" s="6" t="s">
        <v>171</v>
      </c>
      <c r="W25" s="6" t="s">
        <v>108</v>
      </c>
      <c r="X25" s="20" t="s">
        <v>8</v>
      </c>
      <c r="Y25" s="5"/>
      <c r="Z25" s="20" t="s">
        <v>615</v>
      </c>
      <c r="AA25" s="20" t="s">
        <v>300</v>
      </c>
      <c r="AB25" s="20" t="s">
        <v>579</v>
      </c>
      <c r="AC25" s="20" t="s">
        <v>506</v>
      </c>
      <c r="AD25" s="20" t="s">
        <v>39</v>
      </c>
      <c r="AE25" s="17">
        <f t="shared" si="0"/>
        <v>66</v>
      </c>
      <c r="AF25" s="17">
        <v>205</v>
      </c>
      <c r="AG25" s="18">
        <f t="shared" si="1"/>
        <v>54</v>
      </c>
      <c r="AH25" s="18">
        <v>19</v>
      </c>
      <c r="AI25" s="18">
        <v>9</v>
      </c>
      <c r="AJ25" s="18">
        <v>26</v>
      </c>
      <c r="AK25" s="17">
        <v>82</v>
      </c>
      <c r="AL25" s="17">
        <v>115</v>
      </c>
    </row>
    <row r="26" spans="1:38" ht="25.5" customHeight="1">
      <c r="A26" s="4">
        <v>24</v>
      </c>
      <c r="B26" s="21" t="s">
        <v>126</v>
      </c>
      <c r="C26" s="6" t="s">
        <v>456</v>
      </c>
      <c r="D26" s="6" t="s">
        <v>232</v>
      </c>
      <c r="E26" s="6" t="s">
        <v>462</v>
      </c>
      <c r="F26" s="6" t="s">
        <v>108</v>
      </c>
      <c r="G26" s="6" t="s">
        <v>106</v>
      </c>
      <c r="H26" s="6" t="s">
        <v>223</v>
      </c>
      <c r="I26" s="6" t="s">
        <v>21</v>
      </c>
      <c r="J26" s="6" t="s">
        <v>149</v>
      </c>
      <c r="K26" s="6" t="s">
        <v>516</v>
      </c>
      <c r="L26" s="6" t="s">
        <v>317</v>
      </c>
      <c r="M26" s="6" t="s">
        <v>291</v>
      </c>
      <c r="N26" s="6" t="s">
        <v>62</v>
      </c>
      <c r="O26" s="6" t="s">
        <v>61</v>
      </c>
      <c r="P26" s="6" t="s">
        <v>154</v>
      </c>
      <c r="Q26" s="6" t="s">
        <v>237</v>
      </c>
      <c r="R26" s="6" t="s">
        <v>318</v>
      </c>
      <c r="S26" s="6" t="s">
        <v>336</v>
      </c>
      <c r="T26" s="6" t="s">
        <v>271</v>
      </c>
      <c r="U26" s="6" t="s">
        <v>425</v>
      </c>
      <c r="V26" s="6" t="s">
        <v>84</v>
      </c>
      <c r="W26" s="6" t="s">
        <v>601</v>
      </c>
      <c r="X26" s="20" t="s">
        <v>459</v>
      </c>
      <c r="Y26" s="20" t="s">
        <v>616</v>
      </c>
      <c r="Z26" s="5"/>
      <c r="AA26" s="20" t="s">
        <v>156</v>
      </c>
      <c r="AB26" s="20" t="s">
        <v>491</v>
      </c>
      <c r="AC26" s="20" t="s">
        <v>471</v>
      </c>
      <c r="AD26" s="20" t="s">
        <v>65</v>
      </c>
      <c r="AE26" s="17">
        <f t="shared" si="0"/>
        <v>63</v>
      </c>
      <c r="AF26" s="17">
        <v>226</v>
      </c>
      <c r="AG26" s="18">
        <f t="shared" si="1"/>
        <v>54</v>
      </c>
      <c r="AH26" s="18">
        <v>17</v>
      </c>
      <c r="AI26" s="18">
        <v>12</v>
      </c>
      <c r="AJ26" s="18">
        <v>25</v>
      </c>
      <c r="AK26" s="17">
        <v>91</v>
      </c>
      <c r="AL26" s="17">
        <v>89</v>
      </c>
    </row>
    <row r="27" spans="1:38" ht="25.5" customHeight="1">
      <c r="A27" s="4">
        <v>25</v>
      </c>
      <c r="B27" s="21" t="s">
        <v>435</v>
      </c>
      <c r="C27" s="6" t="s">
        <v>559</v>
      </c>
      <c r="D27" s="6" t="s">
        <v>86</v>
      </c>
      <c r="E27" s="6" t="s">
        <v>573</v>
      </c>
      <c r="F27" s="6" t="s">
        <v>232</v>
      </c>
      <c r="G27" s="6" t="s">
        <v>86</v>
      </c>
      <c r="H27" s="6" t="s">
        <v>59</v>
      </c>
      <c r="I27" s="6" t="s">
        <v>474</v>
      </c>
      <c r="J27" s="6" t="s">
        <v>98</v>
      </c>
      <c r="K27" s="6" t="s">
        <v>66</v>
      </c>
      <c r="L27" s="6" t="s">
        <v>627</v>
      </c>
      <c r="M27" s="6" t="s">
        <v>187</v>
      </c>
      <c r="N27" s="6" t="s">
        <v>541</v>
      </c>
      <c r="O27" s="6" t="s">
        <v>547</v>
      </c>
      <c r="P27" s="6" t="s">
        <v>332</v>
      </c>
      <c r="Q27" s="6" t="s">
        <v>31</v>
      </c>
      <c r="R27" s="6" t="s">
        <v>523</v>
      </c>
      <c r="S27" s="6" t="s">
        <v>480</v>
      </c>
      <c r="T27" s="6" t="s">
        <v>451</v>
      </c>
      <c r="U27" s="6" t="s">
        <v>329</v>
      </c>
      <c r="V27" s="6" t="s">
        <v>511</v>
      </c>
      <c r="W27" s="6" t="s">
        <v>525</v>
      </c>
      <c r="X27" s="20" t="s">
        <v>453</v>
      </c>
      <c r="Y27" s="20" t="s">
        <v>299</v>
      </c>
      <c r="Z27" s="20" t="s">
        <v>280</v>
      </c>
      <c r="AA27" s="5"/>
      <c r="AB27" s="20" t="s">
        <v>251</v>
      </c>
      <c r="AC27" s="20" t="s">
        <v>196</v>
      </c>
      <c r="AD27" s="20" t="s">
        <v>537</v>
      </c>
      <c r="AE27" s="17">
        <f t="shared" si="0"/>
        <v>63</v>
      </c>
      <c r="AF27" s="17">
        <v>214</v>
      </c>
      <c r="AG27" s="18">
        <f t="shared" si="1"/>
        <v>54</v>
      </c>
      <c r="AH27" s="18">
        <v>18</v>
      </c>
      <c r="AI27" s="18">
        <v>9</v>
      </c>
      <c r="AJ27" s="18">
        <v>27</v>
      </c>
      <c r="AK27" s="17">
        <v>91</v>
      </c>
      <c r="AL27" s="17">
        <v>115</v>
      </c>
    </row>
    <row r="28" spans="1:38" ht="25.5" customHeight="1">
      <c r="A28" s="4">
        <v>26</v>
      </c>
      <c r="B28" s="21" t="s">
        <v>434</v>
      </c>
      <c r="C28" s="6" t="s">
        <v>589</v>
      </c>
      <c r="D28" s="6" t="s">
        <v>52</v>
      </c>
      <c r="E28" s="6" t="s">
        <v>447</v>
      </c>
      <c r="F28" s="6" t="s">
        <v>607</v>
      </c>
      <c r="G28" s="6" t="s">
        <v>352</v>
      </c>
      <c r="H28" s="6" t="s">
        <v>201</v>
      </c>
      <c r="I28" s="6" t="s">
        <v>234</v>
      </c>
      <c r="J28" s="6" t="s">
        <v>515</v>
      </c>
      <c r="K28" s="6" t="s">
        <v>454</v>
      </c>
      <c r="L28" s="6" t="s">
        <v>495</v>
      </c>
      <c r="M28" s="6" t="s">
        <v>506</v>
      </c>
      <c r="N28" s="6" t="s">
        <v>148</v>
      </c>
      <c r="O28" s="6" t="s">
        <v>1</v>
      </c>
      <c r="P28" s="6" t="s">
        <v>322</v>
      </c>
      <c r="Q28" s="6" t="s">
        <v>185</v>
      </c>
      <c r="R28" s="6" t="s">
        <v>323</v>
      </c>
      <c r="S28" s="6" t="s">
        <v>454</v>
      </c>
      <c r="T28" s="6" t="s">
        <v>502</v>
      </c>
      <c r="U28" s="6" t="s">
        <v>491</v>
      </c>
      <c r="V28" s="6" t="s">
        <v>545</v>
      </c>
      <c r="W28" s="6" t="s">
        <v>235</v>
      </c>
      <c r="X28" s="20" t="s">
        <v>316</v>
      </c>
      <c r="Y28" s="20" t="s">
        <v>578</v>
      </c>
      <c r="Z28" s="20" t="s">
        <v>490</v>
      </c>
      <c r="AA28" s="20" t="s">
        <v>187</v>
      </c>
      <c r="AB28" s="5"/>
      <c r="AC28" s="20" t="s">
        <v>262</v>
      </c>
      <c r="AD28" s="20" t="s">
        <v>564</v>
      </c>
      <c r="AE28" s="17">
        <f t="shared" si="0"/>
        <v>61</v>
      </c>
      <c r="AF28" s="17">
        <v>206</v>
      </c>
      <c r="AG28" s="18">
        <f t="shared" si="1"/>
        <v>54</v>
      </c>
      <c r="AH28" s="18">
        <v>18</v>
      </c>
      <c r="AI28" s="18">
        <v>7</v>
      </c>
      <c r="AJ28" s="18">
        <v>29</v>
      </c>
      <c r="AK28" s="17">
        <v>90</v>
      </c>
      <c r="AL28" s="17">
        <v>118</v>
      </c>
    </row>
    <row r="29" spans="1:38" ht="25.5" customHeight="1">
      <c r="A29" s="4">
        <v>27</v>
      </c>
      <c r="B29" s="21" t="s">
        <v>119</v>
      </c>
      <c r="C29" s="6" t="s">
        <v>48</v>
      </c>
      <c r="D29" s="6" t="s">
        <v>289</v>
      </c>
      <c r="E29" s="6" t="s">
        <v>609</v>
      </c>
      <c r="F29" s="6" t="s">
        <v>5</v>
      </c>
      <c r="G29" s="6" t="s">
        <v>521</v>
      </c>
      <c r="H29" s="6" t="s">
        <v>159</v>
      </c>
      <c r="I29" s="6" t="s">
        <v>254</v>
      </c>
      <c r="J29" s="6" t="s">
        <v>74</v>
      </c>
      <c r="K29" s="6" t="s">
        <v>229</v>
      </c>
      <c r="L29" s="6" t="s">
        <v>508</v>
      </c>
      <c r="M29" s="6" t="s">
        <v>293</v>
      </c>
      <c r="N29" s="6" t="s">
        <v>10</v>
      </c>
      <c r="O29" s="6" t="s">
        <v>484</v>
      </c>
      <c r="P29" s="6" t="s">
        <v>472</v>
      </c>
      <c r="Q29" s="6" t="s">
        <v>292</v>
      </c>
      <c r="R29" s="6" t="s">
        <v>567</v>
      </c>
      <c r="S29" s="6" t="s">
        <v>537</v>
      </c>
      <c r="T29" s="6" t="s">
        <v>387</v>
      </c>
      <c r="U29" s="6" t="s">
        <v>574</v>
      </c>
      <c r="V29" s="6" t="s">
        <v>561</v>
      </c>
      <c r="W29" s="6" t="s">
        <v>572</v>
      </c>
      <c r="X29" s="20" t="s">
        <v>159</v>
      </c>
      <c r="Y29" s="20" t="s">
        <v>507</v>
      </c>
      <c r="Z29" s="20" t="s">
        <v>470</v>
      </c>
      <c r="AA29" s="20" t="s">
        <v>248</v>
      </c>
      <c r="AB29" s="20" t="s">
        <v>263</v>
      </c>
      <c r="AC29" s="5"/>
      <c r="AD29" s="20" t="s">
        <v>576</v>
      </c>
      <c r="AE29" s="17">
        <f t="shared" si="0"/>
        <v>58</v>
      </c>
      <c r="AF29" s="17">
        <v>207</v>
      </c>
      <c r="AG29" s="18">
        <f t="shared" si="1"/>
        <v>54</v>
      </c>
      <c r="AH29" s="18">
        <v>16</v>
      </c>
      <c r="AI29" s="18">
        <v>10</v>
      </c>
      <c r="AJ29" s="18">
        <v>28</v>
      </c>
      <c r="AK29" s="17">
        <v>95</v>
      </c>
      <c r="AL29" s="17">
        <v>129</v>
      </c>
    </row>
    <row r="30" spans="1:38" ht="25.5" customHeight="1">
      <c r="A30" s="4">
        <v>28</v>
      </c>
      <c r="B30" s="19" t="s">
        <v>433</v>
      </c>
      <c r="C30" s="6" t="s">
        <v>478</v>
      </c>
      <c r="D30" s="6" t="s">
        <v>375</v>
      </c>
      <c r="E30" s="6" t="s">
        <v>91</v>
      </c>
      <c r="F30" s="6" t="s">
        <v>518</v>
      </c>
      <c r="G30" s="6" t="s">
        <v>453</v>
      </c>
      <c r="H30" s="6" t="s">
        <v>31</v>
      </c>
      <c r="I30" s="6" t="s">
        <v>482</v>
      </c>
      <c r="J30" s="6" t="s">
        <v>11</v>
      </c>
      <c r="K30" s="6" t="s">
        <v>303</v>
      </c>
      <c r="L30" s="6" t="s">
        <v>212</v>
      </c>
      <c r="M30" s="6" t="s">
        <v>61</v>
      </c>
      <c r="N30" s="6" t="s">
        <v>178</v>
      </c>
      <c r="O30" s="6" t="s">
        <v>597</v>
      </c>
      <c r="P30" s="6" t="s">
        <v>509</v>
      </c>
      <c r="Q30" s="6" t="s">
        <v>504</v>
      </c>
      <c r="R30" s="6" t="s">
        <v>500</v>
      </c>
      <c r="S30" s="6" t="s">
        <v>449</v>
      </c>
      <c r="T30" s="6" t="s">
        <v>559</v>
      </c>
      <c r="U30" s="6" t="s">
        <v>451</v>
      </c>
      <c r="V30" s="6" t="s">
        <v>251</v>
      </c>
      <c r="W30" s="6" t="s">
        <v>163</v>
      </c>
      <c r="X30" s="20" t="s">
        <v>467</v>
      </c>
      <c r="Y30" s="20" t="s">
        <v>40</v>
      </c>
      <c r="Z30" s="20" t="s">
        <v>66</v>
      </c>
      <c r="AA30" s="20" t="s">
        <v>536</v>
      </c>
      <c r="AB30" s="20" t="s">
        <v>565</v>
      </c>
      <c r="AC30" s="20" t="s">
        <v>577</v>
      </c>
      <c r="AD30" s="5"/>
      <c r="AE30" s="17">
        <f t="shared" si="0"/>
        <v>56</v>
      </c>
      <c r="AF30" s="17">
        <v>193</v>
      </c>
      <c r="AG30" s="18">
        <f t="shared" si="1"/>
        <v>54</v>
      </c>
      <c r="AH30" s="18">
        <v>16</v>
      </c>
      <c r="AI30" s="18">
        <v>8</v>
      </c>
      <c r="AJ30" s="18">
        <v>30</v>
      </c>
      <c r="AK30" s="17">
        <v>112</v>
      </c>
      <c r="AL30" s="17">
        <v>140</v>
      </c>
    </row>
    <row r="31" spans="32:38" ht="25.5" customHeight="1">
      <c r="AF31" s="3">
        <f aca="true" t="shared" si="2" ref="AF31:AL31">SUM(AF3:AF30)</f>
        <v>6147</v>
      </c>
      <c r="AG31" s="3">
        <f t="shared" si="2"/>
        <v>1512</v>
      </c>
      <c r="AH31" s="3">
        <f t="shared" si="2"/>
        <v>587</v>
      </c>
      <c r="AI31" s="3">
        <f t="shared" si="2"/>
        <v>338</v>
      </c>
      <c r="AJ31" s="3">
        <f t="shared" si="2"/>
        <v>587</v>
      </c>
      <c r="AK31" s="3">
        <f t="shared" si="2"/>
        <v>2690</v>
      </c>
      <c r="AL31" s="3">
        <f t="shared" si="2"/>
        <v>2690</v>
      </c>
    </row>
    <row r="32" ht="25.5" customHeight="1"/>
    <row r="33" ht="25.5" customHeight="1"/>
    <row r="34" ht="25.5" customHeight="1"/>
    <row r="35" ht="25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7"/>
  <sheetViews>
    <sheetView zoomScale="80" zoomScaleNormal="8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P39" sqref="AP39"/>
    </sheetView>
  </sheetViews>
  <sheetFormatPr defaultColWidth="7.875" defaultRowHeight="12.75"/>
  <cols>
    <col min="1" max="1" width="4.375" style="3" customWidth="1"/>
    <col min="2" max="2" width="15.375" style="3" customWidth="1"/>
    <col min="3" max="36" width="5.625" style="3" customWidth="1"/>
    <col min="37" max="37" width="5.375" style="3" customWidth="1"/>
    <col min="38" max="38" width="6.125" style="3" customWidth="1"/>
    <col min="39" max="39" width="5.375" style="3" customWidth="1"/>
    <col min="40" max="42" width="4.375" style="3" customWidth="1"/>
    <col min="43" max="44" width="5.625" style="3" customWidth="1"/>
    <col min="45" max="16384" width="7.875" style="3" customWidth="1"/>
  </cols>
  <sheetData>
    <row r="1" spans="1:36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4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  <c r="AA2" s="13">
        <v>25</v>
      </c>
      <c r="AB2" s="13">
        <v>26</v>
      </c>
      <c r="AC2" s="13">
        <v>27</v>
      </c>
      <c r="AD2" s="13">
        <v>28</v>
      </c>
      <c r="AE2" s="13">
        <v>29</v>
      </c>
      <c r="AF2" s="13">
        <v>30</v>
      </c>
      <c r="AG2" s="13">
        <v>31</v>
      </c>
      <c r="AH2" s="13">
        <v>32</v>
      </c>
      <c r="AI2" s="13">
        <v>33</v>
      </c>
      <c r="AJ2" s="13">
        <v>34</v>
      </c>
      <c r="AK2" s="13" t="s">
        <v>109</v>
      </c>
      <c r="AL2" s="146" t="s">
        <v>115</v>
      </c>
      <c r="AM2" s="146" t="s">
        <v>116</v>
      </c>
      <c r="AN2" s="146" t="s">
        <v>110</v>
      </c>
      <c r="AO2" s="146" t="s">
        <v>111</v>
      </c>
      <c r="AP2" s="146" t="s">
        <v>112</v>
      </c>
      <c r="AQ2" s="146" t="s">
        <v>113</v>
      </c>
      <c r="AR2" s="146" t="s">
        <v>114</v>
      </c>
    </row>
    <row r="3" spans="1:44" ht="23.25" customHeight="1">
      <c r="A3" s="4">
        <v>1</v>
      </c>
      <c r="B3" s="19" t="s">
        <v>120</v>
      </c>
      <c r="C3" s="5"/>
      <c r="D3" s="6" t="s">
        <v>799</v>
      </c>
      <c r="E3" s="6" t="s">
        <v>806</v>
      </c>
      <c r="F3" s="6" t="s">
        <v>807</v>
      </c>
      <c r="G3" s="6" t="s">
        <v>807</v>
      </c>
      <c r="H3" s="6" t="s">
        <v>808</v>
      </c>
      <c r="I3" s="6" t="s">
        <v>818</v>
      </c>
      <c r="J3" s="6" t="s">
        <v>799</v>
      </c>
      <c r="K3" s="6" t="s">
        <v>800</v>
      </c>
      <c r="L3" s="6" t="s">
        <v>796</v>
      </c>
      <c r="M3" s="6" t="s">
        <v>799</v>
      </c>
      <c r="N3" s="6" t="s">
        <v>796</v>
      </c>
      <c r="O3" s="6" t="s">
        <v>811</v>
      </c>
      <c r="P3" s="6" t="s">
        <v>808</v>
      </c>
      <c r="Q3" s="6" t="s">
        <v>796</v>
      </c>
      <c r="R3" s="6" t="s">
        <v>818</v>
      </c>
      <c r="S3" s="6" t="s">
        <v>795</v>
      </c>
      <c r="T3" s="6" t="s">
        <v>808</v>
      </c>
      <c r="U3" s="6" t="s">
        <v>808</v>
      </c>
      <c r="V3" s="6" t="s">
        <v>800</v>
      </c>
      <c r="W3" s="6" t="s">
        <v>808</v>
      </c>
      <c r="X3" s="6" t="s">
        <v>801</v>
      </c>
      <c r="Y3" s="6" t="s">
        <v>811</v>
      </c>
      <c r="Z3" s="6" t="s">
        <v>799</v>
      </c>
      <c r="AA3" s="6" t="s">
        <v>806</v>
      </c>
      <c r="AB3" s="6" t="s">
        <v>818</v>
      </c>
      <c r="AC3" s="6" t="s">
        <v>811</v>
      </c>
      <c r="AD3" s="6" t="s">
        <v>799</v>
      </c>
      <c r="AE3" s="6" t="s">
        <v>796</v>
      </c>
      <c r="AF3" s="6" t="s">
        <v>796</v>
      </c>
      <c r="AG3" s="6" t="s">
        <v>795</v>
      </c>
      <c r="AH3" s="6" t="s">
        <v>795</v>
      </c>
      <c r="AI3" s="6" t="s">
        <v>799</v>
      </c>
      <c r="AJ3" s="6" t="s">
        <v>797</v>
      </c>
      <c r="AK3" s="145">
        <f>AN3*3+AO3</f>
        <v>65</v>
      </c>
      <c r="AL3" s="147">
        <v>122</v>
      </c>
      <c r="AM3" s="18">
        <f>AN3+AO3+AP3</f>
        <v>33</v>
      </c>
      <c r="AN3" s="4">
        <v>18</v>
      </c>
      <c r="AO3" s="4">
        <v>11</v>
      </c>
      <c r="AP3" s="4">
        <v>4</v>
      </c>
      <c r="AQ3" s="17">
        <v>52</v>
      </c>
      <c r="AR3" s="17">
        <v>30</v>
      </c>
    </row>
    <row r="4" spans="1:44" ht="23.25" customHeight="1">
      <c r="A4" s="4">
        <v>2</v>
      </c>
      <c r="B4" s="19" t="s">
        <v>128</v>
      </c>
      <c r="C4" s="6" t="s">
        <v>800</v>
      </c>
      <c r="D4" s="5"/>
      <c r="E4" s="6" t="s">
        <v>811</v>
      </c>
      <c r="F4" s="6" t="s">
        <v>796</v>
      </c>
      <c r="G4" s="20" t="s">
        <v>806</v>
      </c>
      <c r="H4" s="6" t="s">
        <v>797</v>
      </c>
      <c r="I4" s="6" t="s">
        <v>806</v>
      </c>
      <c r="J4" s="6" t="s">
        <v>801</v>
      </c>
      <c r="K4" s="6" t="s">
        <v>806</v>
      </c>
      <c r="L4" s="6" t="s">
        <v>796</v>
      </c>
      <c r="M4" s="6" t="s">
        <v>808</v>
      </c>
      <c r="N4" s="6" t="s">
        <v>808</v>
      </c>
      <c r="O4" s="6" t="s">
        <v>799</v>
      </c>
      <c r="P4" s="6" t="s">
        <v>810</v>
      </c>
      <c r="Q4" s="6" t="s">
        <v>818</v>
      </c>
      <c r="R4" s="6" t="s">
        <v>805</v>
      </c>
      <c r="S4" s="6" t="s">
        <v>808</v>
      </c>
      <c r="T4" s="6" t="s">
        <v>806</v>
      </c>
      <c r="U4" s="6" t="s">
        <v>820</v>
      </c>
      <c r="V4" s="20" t="s">
        <v>811</v>
      </c>
      <c r="W4" s="6" t="s">
        <v>805</v>
      </c>
      <c r="X4" s="6" t="s">
        <v>796</v>
      </c>
      <c r="Y4" s="6" t="s">
        <v>808</v>
      </c>
      <c r="Z4" s="6" t="s">
        <v>821</v>
      </c>
      <c r="AA4" s="6" t="s">
        <v>818</v>
      </c>
      <c r="AB4" s="6" t="s">
        <v>805</v>
      </c>
      <c r="AC4" s="6" t="s">
        <v>796</v>
      </c>
      <c r="AD4" s="6" t="s">
        <v>805</v>
      </c>
      <c r="AE4" s="6" t="s">
        <v>795</v>
      </c>
      <c r="AF4" s="6" t="s">
        <v>795</v>
      </c>
      <c r="AG4" s="6" t="s">
        <v>795</v>
      </c>
      <c r="AH4" s="6" t="s">
        <v>796</v>
      </c>
      <c r="AI4" s="6" t="s">
        <v>799</v>
      </c>
      <c r="AJ4" s="6" t="s">
        <v>811</v>
      </c>
      <c r="AK4" s="145">
        <f aca="true" t="shared" si="0" ref="AK4:AK36">AN4*3+AO4</f>
        <v>62</v>
      </c>
      <c r="AL4" s="147">
        <v>118</v>
      </c>
      <c r="AM4" s="18">
        <f aca="true" t="shared" si="1" ref="AM4:AM36">AN4+AO4+AP4</f>
        <v>33</v>
      </c>
      <c r="AN4" s="4">
        <v>17</v>
      </c>
      <c r="AO4" s="4">
        <v>11</v>
      </c>
      <c r="AP4" s="4">
        <v>5</v>
      </c>
      <c r="AQ4" s="17">
        <v>55</v>
      </c>
      <c r="AR4" s="17">
        <v>29</v>
      </c>
    </row>
    <row r="5" spans="1:44" ht="23.25" customHeight="1">
      <c r="A5" s="4">
        <v>3</v>
      </c>
      <c r="B5" s="19" t="s">
        <v>129</v>
      </c>
      <c r="C5" s="6" t="s">
        <v>805</v>
      </c>
      <c r="D5" s="6" t="s">
        <v>811</v>
      </c>
      <c r="E5" s="5"/>
      <c r="F5" s="6" t="s">
        <v>795</v>
      </c>
      <c r="G5" s="6" t="s">
        <v>799</v>
      </c>
      <c r="H5" s="6" t="s">
        <v>813</v>
      </c>
      <c r="I5" s="6" t="s">
        <v>799</v>
      </c>
      <c r="J5" s="6" t="s">
        <v>795</v>
      </c>
      <c r="K5" s="6" t="s">
        <v>799</v>
      </c>
      <c r="L5" s="6" t="s">
        <v>806</v>
      </c>
      <c r="M5" s="6" t="s">
        <v>806</v>
      </c>
      <c r="N5" s="6" t="s">
        <v>818</v>
      </c>
      <c r="O5" s="6" t="s">
        <v>798</v>
      </c>
      <c r="P5" s="6" t="s">
        <v>802</v>
      </c>
      <c r="Q5" s="6" t="s">
        <v>797</v>
      </c>
      <c r="R5" s="6" t="s">
        <v>808</v>
      </c>
      <c r="S5" s="6" t="s">
        <v>807</v>
      </c>
      <c r="T5" s="6" t="s">
        <v>799</v>
      </c>
      <c r="U5" s="6" t="s">
        <v>800</v>
      </c>
      <c r="V5" s="6" t="s">
        <v>805</v>
      </c>
      <c r="W5" s="6" t="s">
        <v>796</v>
      </c>
      <c r="X5" s="6" t="s">
        <v>806</v>
      </c>
      <c r="Y5" s="6" t="s">
        <v>799</v>
      </c>
      <c r="Z5" s="6" t="s">
        <v>798</v>
      </c>
      <c r="AA5" s="6" t="s">
        <v>800</v>
      </c>
      <c r="AB5" s="6" t="s">
        <v>808</v>
      </c>
      <c r="AC5" s="6" t="s">
        <v>794</v>
      </c>
      <c r="AD5" s="6" t="s">
        <v>818</v>
      </c>
      <c r="AE5" s="6" t="s">
        <v>795</v>
      </c>
      <c r="AF5" s="6" t="s">
        <v>818</v>
      </c>
      <c r="AG5" s="6" t="s">
        <v>797</v>
      </c>
      <c r="AH5" s="6" t="s">
        <v>810</v>
      </c>
      <c r="AI5" s="6" t="s">
        <v>815</v>
      </c>
      <c r="AJ5" s="6" t="s">
        <v>796</v>
      </c>
      <c r="AK5" s="145">
        <f t="shared" si="0"/>
        <v>60</v>
      </c>
      <c r="AL5" s="147">
        <v>119</v>
      </c>
      <c r="AM5" s="18">
        <f t="shared" si="1"/>
        <v>33</v>
      </c>
      <c r="AN5" s="4">
        <v>18</v>
      </c>
      <c r="AO5" s="4">
        <v>6</v>
      </c>
      <c r="AP5" s="4">
        <v>9</v>
      </c>
      <c r="AQ5" s="17">
        <v>53</v>
      </c>
      <c r="AR5" s="17">
        <v>35</v>
      </c>
    </row>
    <row r="6" spans="1:44" ht="23.25" customHeight="1">
      <c r="A6" s="4">
        <v>4</v>
      </c>
      <c r="B6" s="19" t="s">
        <v>786</v>
      </c>
      <c r="C6" s="20" t="s">
        <v>808</v>
      </c>
      <c r="D6" s="20" t="s">
        <v>796</v>
      </c>
      <c r="E6" s="6" t="s">
        <v>794</v>
      </c>
      <c r="F6" s="5"/>
      <c r="G6" s="20" t="s">
        <v>806</v>
      </c>
      <c r="H6" s="20" t="s">
        <v>811</v>
      </c>
      <c r="I6" s="20" t="s">
        <v>811</v>
      </c>
      <c r="J6" s="20" t="s">
        <v>795</v>
      </c>
      <c r="K6" s="20" t="s">
        <v>814</v>
      </c>
      <c r="L6" s="6" t="s">
        <v>818</v>
      </c>
      <c r="M6" s="20" t="s">
        <v>794</v>
      </c>
      <c r="N6" s="6" t="s">
        <v>811</v>
      </c>
      <c r="O6" s="6" t="s">
        <v>806</v>
      </c>
      <c r="P6" s="6" t="s">
        <v>805</v>
      </c>
      <c r="Q6" s="6" t="s">
        <v>813</v>
      </c>
      <c r="R6" s="6" t="s">
        <v>800</v>
      </c>
      <c r="S6" s="6" t="s">
        <v>796</v>
      </c>
      <c r="T6" s="6" t="s">
        <v>795</v>
      </c>
      <c r="U6" s="6" t="s">
        <v>801</v>
      </c>
      <c r="V6" s="6" t="s">
        <v>794</v>
      </c>
      <c r="W6" s="6" t="s">
        <v>807</v>
      </c>
      <c r="X6" s="6" t="s">
        <v>795</v>
      </c>
      <c r="Y6" s="6" t="s">
        <v>819</v>
      </c>
      <c r="Z6" s="6" t="s">
        <v>815</v>
      </c>
      <c r="AA6" s="6" t="s">
        <v>796</v>
      </c>
      <c r="AB6" s="6" t="s">
        <v>796</v>
      </c>
      <c r="AC6" s="6" t="s">
        <v>799</v>
      </c>
      <c r="AD6" s="6" t="s">
        <v>811</v>
      </c>
      <c r="AE6" s="6" t="s">
        <v>811</v>
      </c>
      <c r="AF6" s="6" t="s">
        <v>795</v>
      </c>
      <c r="AG6" s="6" t="s">
        <v>808</v>
      </c>
      <c r="AH6" s="6" t="s">
        <v>799</v>
      </c>
      <c r="AI6" s="6" t="s">
        <v>808</v>
      </c>
      <c r="AJ6" s="6" t="s">
        <v>806</v>
      </c>
      <c r="AK6" s="145">
        <f t="shared" si="0"/>
        <v>55</v>
      </c>
      <c r="AL6" s="147">
        <v>103</v>
      </c>
      <c r="AM6" s="18">
        <f t="shared" si="1"/>
        <v>33</v>
      </c>
      <c r="AN6" s="4">
        <v>15</v>
      </c>
      <c r="AO6" s="4">
        <v>10</v>
      </c>
      <c r="AP6" s="4">
        <v>8</v>
      </c>
      <c r="AQ6" s="17">
        <v>55</v>
      </c>
      <c r="AR6" s="17">
        <v>46</v>
      </c>
    </row>
    <row r="7" spans="1:44" ht="23.25" customHeight="1">
      <c r="A7" s="4">
        <v>5</v>
      </c>
      <c r="B7" s="19" t="s">
        <v>124</v>
      </c>
      <c r="C7" s="6" t="s">
        <v>808</v>
      </c>
      <c r="D7" s="6" t="s">
        <v>805</v>
      </c>
      <c r="E7" s="6" t="s">
        <v>800</v>
      </c>
      <c r="F7" s="6" t="s">
        <v>805</v>
      </c>
      <c r="G7" s="5"/>
      <c r="H7" s="6" t="s">
        <v>806</v>
      </c>
      <c r="I7" s="6" t="s">
        <v>805</v>
      </c>
      <c r="J7" s="6" t="s">
        <v>807</v>
      </c>
      <c r="K7" s="6" t="s">
        <v>812</v>
      </c>
      <c r="L7" s="6" t="s">
        <v>796</v>
      </c>
      <c r="M7" s="6" t="s">
        <v>800</v>
      </c>
      <c r="N7" s="6" t="s">
        <v>818</v>
      </c>
      <c r="O7" s="6" t="s">
        <v>806</v>
      </c>
      <c r="P7" s="6" t="s">
        <v>806</v>
      </c>
      <c r="Q7" s="6" t="s">
        <v>797</v>
      </c>
      <c r="R7" s="6" t="s">
        <v>798</v>
      </c>
      <c r="S7" s="6" t="s">
        <v>796</v>
      </c>
      <c r="T7" s="6" t="s">
        <v>799</v>
      </c>
      <c r="U7" s="6" t="s">
        <v>812</v>
      </c>
      <c r="V7" s="6" t="s">
        <v>795</v>
      </c>
      <c r="W7" s="6" t="s">
        <v>799</v>
      </c>
      <c r="X7" s="6" t="s">
        <v>807</v>
      </c>
      <c r="Y7" s="6" t="s">
        <v>801</v>
      </c>
      <c r="Z7" s="6" t="s">
        <v>799</v>
      </c>
      <c r="AA7" s="6" t="s">
        <v>795</v>
      </c>
      <c r="AB7" s="6" t="s">
        <v>796</v>
      </c>
      <c r="AC7" s="6" t="s">
        <v>801</v>
      </c>
      <c r="AD7" s="6" t="s">
        <v>796</v>
      </c>
      <c r="AE7" s="6" t="s">
        <v>800</v>
      </c>
      <c r="AF7" s="6" t="s">
        <v>795</v>
      </c>
      <c r="AG7" s="6" t="s">
        <v>813</v>
      </c>
      <c r="AH7" s="6" t="s">
        <v>806</v>
      </c>
      <c r="AI7" s="6" t="s">
        <v>808</v>
      </c>
      <c r="AJ7" s="6" t="s">
        <v>796</v>
      </c>
      <c r="AK7" s="145">
        <f t="shared" si="0"/>
        <v>54</v>
      </c>
      <c r="AL7" s="147">
        <v>110</v>
      </c>
      <c r="AM7" s="18">
        <f t="shared" si="1"/>
        <v>33</v>
      </c>
      <c r="AN7" s="4">
        <v>16</v>
      </c>
      <c r="AO7" s="4">
        <v>6</v>
      </c>
      <c r="AP7" s="4">
        <v>11</v>
      </c>
      <c r="AQ7" s="17">
        <v>44</v>
      </c>
      <c r="AR7" s="17">
        <v>39</v>
      </c>
    </row>
    <row r="8" spans="1:44" ht="23.25" customHeight="1">
      <c r="A8" s="4">
        <v>6</v>
      </c>
      <c r="B8" s="19" t="s">
        <v>444</v>
      </c>
      <c r="C8" s="6" t="s">
        <v>807</v>
      </c>
      <c r="D8" s="6" t="s">
        <v>798</v>
      </c>
      <c r="E8" s="6" t="s">
        <v>812</v>
      </c>
      <c r="F8" s="6" t="s">
        <v>811</v>
      </c>
      <c r="G8" s="6" t="s">
        <v>805</v>
      </c>
      <c r="H8" s="5"/>
      <c r="I8" s="6" t="s">
        <v>805</v>
      </c>
      <c r="J8" s="6" t="s">
        <v>811</v>
      </c>
      <c r="K8" s="6" t="s">
        <v>806</v>
      </c>
      <c r="L8" s="6" t="s">
        <v>800</v>
      </c>
      <c r="M8" s="6" t="s">
        <v>806</v>
      </c>
      <c r="N8" s="6" t="s">
        <v>796</v>
      </c>
      <c r="O8" s="6" t="s">
        <v>796</v>
      </c>
      <c r="P8" s="6" t="s">
        <v>807</v>
      </c>
      <c r="Q8" s="6" t="s">
        <v>796</v>
      </c>
      <c r="R8" s="6" t="s">
        <v>810</v>
      </c>
      <c r="S8" s="6" t="s">
        <v>796</v>
      </c>
      <c r="T8" s="6" t="s">
        <v>821</v>
      </c>
      <c r="U8" s="6" t="s">
        <v>806</v>
      </c>
      <c r="V8" s="6" t="s">
        <v>806</v>
      </c>
      <c r="W8" s="6" t="s">
        <v>799</v>
      </c>
      <c r="X8" s="6" t="s">
        <v>794</v>
      </c>
      <c r="Y8" s="6" t="s">
        <v>799</v>
      </c>
      <c r="Z8" s="6" t="s">
        <v>818</v>
      </c>
      <c r="AA8" s="6" t="s">
        <v>807</v>
      </c>
      <c r="AB8" s="20" t="s">
        <v>796</v>
      </c>
      <c r="AC8" s="6" t="s">
        <v>808</v>
      </c>
      <c r="AD8" s="6" t="s">
        <v>806</v>
      </c>
      <c r="AE8" s="6" t="s">
        <v>813</v>
      </c>
      <c r="AF8" s="6" t="s">
        <v>797</v>
      </c>
      <c r="AG8" s="6" t="s">
        <v>808</v>
      </c>
      <c r="AH8" s="6" t="s">
        <v>799</v>
      </c>
      <c r="AI8" s="6" t="s">
        <v>799</v>
      </c>
      <c r="AJ8" s="6" t="s">
        <v>811</v>
      </c>
      <c r="AK8" s="145">
        <f t="shared" si="0"/>
        <v>52</v>
      </c>
      <c r="AL8" s="147">
        <v>99</v>
      </c>
      <c r="AM8" s="18">
        <f t="shared" si="1"/>
        <v>33</v>
      </c>
      <c r="AN8" s="4">
        <v>14</v>
      </c>
      <c r="AO8" s="4">
        <v>10</v>
      </c>
      <c r="AP8" s="4">
        <v>9</v>
      </c>
      <c r="AQ8" s="17">
        <v>44</v>
      </c>
      <c r="AR8" s="17">
        <v>40</v>
      </c>
    </row>
    <row r="9" spans="1:44" ht="23.25" customHeight="1">
      <c r="A9" s="4">
        <v>7</v>
      </c>
      <c r="B9" s="19" t="s">
        <v>445</v>
      </c>
      <c r="C9" s="6" t="s">
        <v>818</v>
      </c>
      <c r="D9" s="6" t="s">
        <v>805</v>
      </c>
      <c r="E9" s="6" t="s">
        <v>800</v>
      </c>
      <c r="F9" s="20" t="s">
        <v>811</v>
      </c>
      <c r="G9" s="6" t="s">
        <v>806</v>
      </c>
      <c r="H9" s="6" t="s">
        <v>806</v>
      </c>
      <c r="I9" s="5"/>
      <c r="J9" s="6" t="s">
        <v>799</v>
      </c>
      <c r="K9" s="6" t="s">
        <v>813</v>
      </c>
      <c r="L9" s="6" t="s">
        <v>812</v>
      </c>
      <c r="M9" s="6" t="s">
        <v>818</v>
      </c>
      <c r="N9" s="6" t="s">
        <v>799</v>
      </c>
      <c r="O9" s="6" t="s">
        <v>808</v>
      </c>
      <c r="P9" s="6" t="s">
        <v>807</v>
      </c>
      <c r="Q9" s="6" t="s">
        <v>805</v>
      </c>
      <c r="R9" s="6" t="s">
        <v>802</v>
      </c>
      <c r="S9" s="6" t="s">
        <v>806</v>
      </c>
      <c r="T9" s="6" t="s">
        <v>821</v>
      </c>
      <c r="U9" s="6" t="s">
        <v>796</v>
      </c>
      <c r="V9" s="6" t="s">
        <v>806</v>
      </c>
      <c r="W9" s="6" t="s">
        <v>799</v>
      </c>
      <c r="X9" s="6" t="s">
        <v>795</v>
      </c>
      <c r="Y9" s="6" t="s">
        <v>800</v>
      </c>
      <c r="Z9" s="6" t="s">
        <v>818</v>
      </c>
      <c r="AA9" s="6" t="s">
        <v>796</v>
      </c>
      <c r="AB9" s="6" t="s">
        <v>796</v>
      </c>
      <c r="AC9" s="6" t="s">
        <v>805</v>
      </c>
      <c r="AD9" s="6" t="s">
        <v>795</v>
      </c>
      <c r="AE9" s="6" t="s">
        <v>795</v>
      </c>
      <c r="AF9" s="6" t="s">
        <v>800</v>
      </c>
      <c r="AG9" s="6" t="s">
        <v>811</v>
      </c>
      <c r="AH9" s="6" t="s">
        <v>795</v>
      </c>
      <c r="AI9" s="6" t="s">
        <v>806</v>
      </c>
      <c r="AJ9" s="6" t="s">
        <v>805</v>
      </c>
      <c r="AK9" s="145">
        <f t="shared" si="0"/>
        <v>51</v>
      </c>
      <c r="AL9" s="147">
        <v>111</v>
      </c>
      <c r="AM9" s="18">
        <f t="shared" si="1"/>
        <v>33</v>
      </c>
      <c r="AN9" s="4">
        <v>14</v>
      </c>
      <c r="AO9" s="4">
        <v>9</v>
      </c>
      <c r="AP9" s="4">
        <v>10</v>
      </c>
      <c r="AQ9" s="17">
        <v>44</v>
      </c>
      <c r="AR9" s="17">
        <v>36</v>
      </c>
    </row>
    <row r="10" spans="1:44" ht="23.25" customHeight="1">
      <c r="A10" s="4">
        <v>8</v>
      </c>
      <c r="B10" s="19" t="s">
        <v>435</v>
      </c>
      <c r="C10" s="6" t="s">
        <v>800</v>
      </c>
      <c r="D10" s="6" t="s">
        <v>802</v>
      </c>
      <c r="E10" s="6" t="s">
        <v>794</v>
      </c>
      <c r="F10" s="6" t="s">
        <v>794</v>
      </c>
      <c r="G10" s="6" t="s">
        <v>808</v>
      </c>
      <c r="H10" s="6" t="s">
        <v>811</v>
      </c>
      <c r="I10" s="6" t="s">
        <v>800</v>
      </c>
      <c r="J10" s="5"/>
      <c r="K10" s="6" t="s">
        <v>805</v>
      </c>
      <c r="L10" s="6" t="s">
        <v>806</v>
      </c>
      <c r="M10" s="6" t="s">
        <v>818</v>
      </c>
      <c r="N10" s="6" t="s">
        <v>805</v>
      </c>
      <c r="O10" s="6" t="s">
        <v>796</v>
      </c>
      <c r="P10" s="6" t="s">
        <v>811</v>
      </c>
      <c r="Q10" s="6" t="s">
        <v>797</v>
      </c>
      <c r="R10" s="6" t="s">
        <v>808</v>
      </c>
      <c r="S10" s="6" t="s">
        <v>806</v>
      </c>
      <c r="T10" s="6" t="s">
        <v>797</v>
      </c>
      <c r="U10" s="6" t="s">
        <v>796</v>
      </c>
      <c r="V10" s="20" t="s">
        <v>796</v>
      </c>
      <c r="W10" s="6" t="s">
        <v>799</v>
      </c>
      <c r="X10" s="6" t="s">
        <v>799</v>
      </c>
      <c r="Y10" s="6" t="s">
        <v>796</v>
      </c>
      <c r="Z10" s="6" t="s">
        <v>800</v>
      </c>
      <c r="AA10" s="6" t="s">
        <v>808</v>
      </c>
      <c r="AB10" s="6" t="s">
        <v>800</v>
      </c>
      <c r="AC10" s="6" t="s">
        <v>794</v>
      </c>
      <c r="AD10" s="6" t="s">
        <v>796</v>
      </c>
      <c r="AE10" s="6" t="s">
        <v>797</v>
      </c>
      <c r="AF10" s="6" t="s">
        <v>813</v>
      </c>
      <c r="AG10" s="6" t="s">
        <v>799</v>
      </c>
      <c r="AH10" s="6" t="s">
        <v>811</v>
      </c>
      <c r="AI10" s="6" t="s">
        <v>806</v>
      </c>
      <c r="AJ10" s="6" t="s">
        <v>799</v>
      </c>
      <c r="AK10" s="145">
        <f t="shared" si="0"/>
        <v>51</v>
      </c>
      <c r="AL10" s="147">
        <v>110</v>
      </c>
      <c r="AM10" s="18">
        <f t="shared" si="1"/>
        <v>33</v>
      </c>
      <c r="AN10" s="4">
        <v>14</v>
      </c>
      <c r="AO10" s="4">
        <v>9</v>
      </c>
      <c r="AP10" s="4">
        <v>10</v>
      </c>
      <c r="AQ10" s="17">
        <v>50</v>
      </c>
      <c r="AR10" s="17">
        <v>37</v>
      </c>
    </row>
    <row r="11" spans="1:44" ht="23.25" customHeight="1">
      <c r="A11" s="4">
        <v>9</v>
      </c>
      <c r="B11" s="19" t="s">
        <v>787</v>
      </c>
      <c r="C11" s="6" t="s">
        <v>799</v>
      </c>
      <c r="D11" s="6" t="s">
        <v>805</v>
      </c>
      <c r="E11" s="6" t="s">
        <v>800</v>
      </c>
      <c r="F11" s="6" t="s">
        <v>815</v>
      </c>
      <c r="G11" s="6" t="s">
        <v>813</v>
      </c>
      <c r="H11" s="6" t="s">
        <v>805</v>
      </c>
      <c r="I11" s="6" t="s">
        <v>812</v>
      </c>
      <c r="J11" s="6" t="s">
        <v>806</v>
      </c>
      <c r="K11" s="5"/>
      <c r="L11" s="6" t="s">
        <v>814</v>
      </c>
      <c r="M11" s="6" t="s">
        <v>799</v>
      </c>
      <c r="N11" s="6" t="s">
        <v>800</v>
      </c>
      <c r="O11" s="6" t="s">
        <v>815</v>
      </c>
      <c r="P11" s="6" t="s">
        <v>794</v>
      </c>
      <c r="Q11" s="6" t="s">
        <v>805</v>
      </c>
      <c r="R11" s="6" t="s">
        <v>807</v>
      </c>
      <c r="S11" s="6" t="s">
        <v>811</v>
      </c>
      <c r="T11" s="6" t="s">
        <v>799</v>
      </c>
      <c r="U11" s="6" t="s">
        <v>796</v>
      </c>
      <c r="V11" s="6" t="s">
        <v>799</v>
      </c>
      <c r="W11" s="6" t="s">
        <v>799</v>
      </c>
      <c r="X11" s="6" t="s">
        <v>801</v>
      </c>
      <c r="Y11" s="6" t="s">
        <v>796</v>
      </c>
      <c r="Z11" s="6" t="s">
        <v>801</v>
      </c>
      <c r="AA11" s="6" t="s">
        <v>808</v>
      </c>
      <c r="AB11" s="6" t="s">
        <v>807</v>
      </c>
      <c r="AC11" s="6" t="s">
        <v>799</v>
      </c>
      <c r="AD11" s="6" t="s">
        <v>796</v>
      </c>
      <c r="AE11" s="6" t="s">
        <v>796</v>
      </c>
      <c r="AF11" s="6" t="s">
        <v>814</v>
      </c>
      <c r="AG11" s="6" t="s">
        <v>798</v>
      </c>
      <c r="AH11" s="6" t="s">
        <v>799</v>
      </c>
      <c r="AI11" s="6" t="s">
        <v>811</v>
      </c>
      <c r="AJ11" s="6" t="s">
        <v>799</v>
      </c>
      <c r="AK11" s="145">
        <f t="shared" si="0"/>
        <v>51</v>
      </c>
      <c r="AL11" s="147">
        <v>100</v>
      </c>
      <c r="AM11" s="18">
        <f t="shared" si="1"/>
        <v>33</v>
      </c>
      <c r="AN11" s="4">
        <v>15</v>
      </c>
      <c r="AO11" s="4">
        <v>6</v>
      </c>
      <c r="AP11" s="4">
        <v>12</v>
      </c>
      <c r="AQ11" s="17">
        <v>50</v>
      </c>
      <c r="AR11" s="17">
        <v>52</v>
      </c>
    </row>
    <row r="12" spans="1:44" ht="23.25" customHeight="1">
      <c r="A12" s="4">
        <v>10</v>
      </c>
      <c r="B12" s="19" t="s">
        <v>125</v>
      </c>
      <c r="C12" s="6" t="s">
        <v>796</v>
      </c>
      <c r="D12" s="6" t="s">
        <v>796</v>
      </c>
      <c r="E12" s="6" t="s">
        <v>805</v>
      </c>
      <c r="F12" s="6" t="s">
        <v>818</v>
      </c>
      <c r="G12" s="6" t="s">
        <v>796</v>
      </c>
      <c r="H12" s="6" t="s">
        <v>799</v>
      </c>
      <c r="I12" s="6" t="s">
        <v>813</v>
      </c>
      <c r="J12" s="6" t="s">
        <v>805</v>
      </c>
      <c r="K12" s="6" t="s">
        <v>815</v>
      </c>
      <c r="L12" s="5"/>
      <c r="M12" s="6" t="s">
        <v>798</v>
      </c>
      <c r="N12" s="6" t="s">
        <v>805</v>
      </c>
      <c r="O12" s="6" t="s">
        <v>796</v>
      </c>
      <c r="P12" s="6" t="s">
        <v>795</v>
      </c>
      <c r="Q12" s="6" t="s">
        <v>805</v>
      </c>
      <c r="R12" s="6" t="s">
        <v>813</v>
      </c>
      <c r="S12" s="6" t="s">
        <v>808</v>
      </c>
      <c r="T12" s="6" t="s">
        <v>795</v>
      </c>
      <c r="U12" s="6" t="s">
        <v>800</v>
      </c>
      <c r="V12" s="6" t="s">
        <v>800</v>
      </c>
      <c r="W12" s="6" t="s">
        <v>806</v>
      </c>
      <c r="X12" s="6" t="s">
        <v>800</v>
      </c>
      <c r="Y12" s="6" t="s">
        <v>805</v>
      </c>
      <c r="Z12" s="6" t="s">
        <v>796</v>
      </c>
      <c r="AA12" s="6" t="s">
        <v>808</v>
      </c>
      <c r="AB12" s="6" t="s">
        <v>799</v>
      </c>
      <c r="AC12" s="6" t="s">
        <v>802</v>
      </c>
      <c r="AD12" s="6" t="s">
        <v>814</v>
      </c>
      <c r="AE12" s="6" t="s">
        <v>808</v>
      </c>
      <c r="AF12" s="6" t="s">
        <v>808</v>
      </c>
      <c r="AG12" s="6" t="s">
        <v>811</v>
      </c>
      <c r="AH12" s="6" t="s">
        <v>820</v>
      </c>
      <c r="AI12" s="6" t="s">
        <v>797</v>
      </c>
      <c r="AJ12" s="6" t="s">
        <v>796</v>
      </c>
      <c r="AK12" s="145">
        <f t="shared" si="0"/>
        <v>50</v>
      </c>
      <c r="AL12" s="147">
        <v>118</v>
      </c>
      <c r="AM12" s="18">
        <f t="shared" si="1"/>
        <v>33</v>
      </c>
      <c r="AN12" s="4">
        <v>14</v>
      </c>
      <c r="AO12" s="4">
        <v>8</v>
      </c>
      <c r="AP12" s="4">
        <v>11</v>
      </c>
      <c r="AQ12" s="17">
        <v>53</v>
      </c>
      <c r="AR12" s="17">
        <v>34</v>
      </c>
    </row>
    <row r="13" spans="1:44" ht="23.25" customHeight="1">
      <c r="A13" s="4">
        <v>11</v>
      </c>
      <c r="B13" s="19" t="s">
        <v>132</v>
      </c>
      <c r="C13" s="6" t="s">
        <v>800</v>
      </c>
      <c r="D13" s="6" t="s">
        <v>807</v>
      </c>
      <c r="E13" s="6" t="s">
        <v>805</v>
      </c>
      <c r="F13" s="6" t="s">
        <v>795</v>
      </c>
      <c r="G13" s="6" t="s">
        <v>799</v>
      </c>
      <c r="H13" s="6" t="s">
        <v>805</v>
      </c>
      <c r="I13" s="6" t="s">
        <v>818</v>
      </c>
      <c r="J13" s="6" t="s">
        <v>818</v>
      </c>
      <c r="K13" s="6" t="s">
        <v>800</v>
      </c>
      <c r="L13" s="6" t="s">
        <v>797</v>
      </c>
      <c r="M13" s="5"/>
      <c r="N13" s="6" t="s">
        <v>811</v>
      </c>
      <c r="O13" s="6" t="s">
        <v>795</v>
      </c>
      <c r="P13" s="6" t="s">
        <v>806</v>
      </c>
      <c r="Q13" s="6" t="s">
        <v>807</v>
      </c>
      <c r="R13" s="6" t="s">
        <v>799</v>
      </c>
      <c r="S13" s="6" t="s">
        <v>796</v>
      </c>
      <c r="T13" s="6" t="s">
        <v>806</v>
      </c>
      <c r="U13" s="6" t="s">
        <v>794</v>
      </c>
      <c r="V13" s="6" t="s">
        <v>809</v>
      </c>
      <c r="W13" s="6" t="s">
        <v>812</v>
      </c>
      <c r="X13" s="6" t="s">
        <v>794</v>
      </c>
      <c r="Y13" s="6" t="s">
        <v>797</v>
      </c>
      <c r="Z13" s="6" t="s">
        <v>806</v>
      </c>
      <c r="AA13" s="6" t="s">
        <v>800</v>
      </c>
      <c r="AB13" s="6" t="s">
        <v>818</v>
      </c>
      <c r="AC13" s="6" t="s">
        <v>801</v>
      </c>
      <c r="AD13" s="6" t="s">
        <v>806</v>
      </c>
      <c r="AE13" s="6" t="s">
        <v>810</v>
      </c>
      <c r="AF13" s="6" t="s">
        <v>800</v>
      </c>
      <c r="AG13" s="6" t="s">
        <v>794</v>
      </c>
      <c r="AH13" s="6" t="s">
        <v>796</v>
      </c>
      <c r="AI13" s="6" t="s">
        <v>795</v>
      </c>
      <c r="AJ13" s="6" t="s">
        <v>844</v>
      </c>
      <c r="AK13" s="145">
        <f t="shared" si="0"/>
        <v>48</v>
      </c>
      <c r="AL13" s="147">
        <v>114</v>
      </c>
      <c r="AM13" s="18">
        <f t="shared" si="1"/>
        <v>33</v>
      </c>
      <c r="AN13" s="4">
        <v>14</v>
      </c>
      <c r="AO13" s="4">
        <v>6</v>
      </c>
      <c r="AP13" s="4">
        <v>13</v>
      </c>
      <c r="AQ13" s="17">
        <v>49</v>
      </c>
      <c r="AR13" s="17">
        <v>45</v>
      </c>
    </row>
    <row r="14" spans="1:44" ht="23.25" customHeight="1">
      <c r="A14" s="4">
        <v>12</v>
      </c>
      <c r="B14" s="19" t="s">
        <v>121</v>
      </c>
      <c r="C14" s="6" t="s">
        <v>796</v>
      </c>
      <c r="D14" s="6" t="s">
        <v>807</v>
      </c>
      <c r="E14" s="6" t="s">
        <v>818</v>
      </c>
      <c r="F14" s="6" t="s">
        <v>811</v>
      </c>
      <c r="G14" s="6" t="s">
        <v>818</v>
      </c>
      <c r="H14" s="6" t="s">
        <v>796</v>
      </c>
      <c r="I14" s="6" t="s">
        <v>800</v>
      </c>
      <c r="J14" s="6" t="s">
        <v>806</v>
      </c>
      <c r="K14" s="6" t="s">
        <v>799</v>
      </c>
      <c r="L14" s="6" t="s">
        <v>806</v>
      </c>
      <c r="M14" s="6" t="s">
        <v>811</v>
      </c>
      <c r="N14" s="5"/>
      <c r="O14" s="6" t="s">
        <v>796</v>
      </c>
      <c r="P14" s="6" t="s">
        <v>805</v>
      </c>
      <c r="Q14" s="6" t="s">
        <v>805</v>
      </c>
      <c r="R14" s="6" t="s">
        <v>805</v>
      </c>
      <c r="S14" s="6" t="s">
        <v>794</v>
      </c>
      <c r="T14" s="6" t="s">
        <v>814</v>
      </c>
      <c r="U14" s="6" t="s">
        <v>799</v>
      </c>
      <c r="V14" s="6" t="s">
        <v>806</v>
      </c>
      <c r="W14" s="6" t="s">
        <v>794</v>
      </c>
      <c r="X14" s="6" t="s">
        <v>808</v>
      </c>
      <c r="Y14" s="6" t="s">
        <v>799</v>
      </c>
      <c r="Z14" s="6" t="s">
        <v>818</v>
      </c>
      <c r="AA14" s="6" t="s">
        <v>795</v>
      </c>
      <c r="AB14" s="6" t="s">
        <v>808</v>
      </c>
      <c r="AC14" s="6" t="s">
        <v>808</v>
      </c>
      <c r="AD14" s="6" t="s">
        <v>808</v>
      </c>
      <c r="AE14" s="6" t="s">
        <v>796</v>
      </c>
      <c r="AF14" s="6" t="s">
        <v>821</v>
      </c>
      <c r="AG14" s="6" t="s">
        <v>806</v>
      </c>
      <c r="AH14" s="6" t="s">
        <v>796</v>
      </c>
      <c r="AI14" s="6" t="s">
        <v>802</v>
      </c>
      <c r="AJ14" s="6" t="s">
        <v>796</v>
      </c>
      <c r="AK14" s="145">
        <f t="shared" si="0"/>
        <v>48</v>
      </c>
      <c r="AL14" s="147">
        <v>106</v>
      </c>
      <c r="AM14" s="18">
        <f t="shared" si="1"/>
        <v>33</v>
      </c>
      <c r="AN14" s="4">
        <v>12</v>
      </c>
      <c r="AO14" s="4">
        <v>12</v>
      </c>
      <c r="AP14" s="4">
        <v>9</v>
      </c>
      <c r="AQ14" s="17">
        <v>40</v>
      </c>
      <c r="AR14" s="17">
        <v>37</v>
      </c>
    </row>
    <row r="15" spans="1:44" ht="23.25" customHeight="1">
      <c r="A15" s="4">
        <v>13</v>
      </c>
      <c r="B15" s="19" t="s">
        <v>438</v>
      </c>
      <c r="C15" s="6" t="s">
        <v>811</v>
      </c>
      <c r="D15" s="6" t="s">
        <v>800</v>
      </c>
      <c r="E15" s="6" t="s">
        <v>797</v>
      </c>
      <c r="F15" s="6" t="s">
        <v>805</v>
      </c>
      <c r="G15" s="6" t="s">
        <v>805</v>
      </c>
      <c r="H15" s="6" t="s">
        <v>796</v>
      </c>
      <c r="I15" s="6" t="s">
        <v>807</v>
      </c>
      <c r="J15" s="6" t="s">
        <v>796</v>
      </c>
      <c r="K15" s="6" t="s">
        <v>814</v>
      </c>
      <c r="L15" s="6" t="s">
        <v>796</v>
      </c>
      <c r="M15" s="6" t="s">
        <v>794</v>
      </c>
      <c r="N15" s="6" t="s">
        <v>796</v>
      </c>
      <c r="O15" s="5"/>
      <c r="P15" s="6" t="s">
        <v>800</v>
      </c>
      <c r="Q15" s="6" t="s">
        <v>794</v>
      </c>
      <c r="R15" s="6" t="s">
        <v>811</v>
      </c>
      <c r="S15" s="6" t="s">
        <v>806</v>
      </c>
      <c r="T15" s="6" t="s">
        <v>800</v>
      </c>
      <c r="U15" s="6" t="s">
        <v>805</v>
      </c>
      <c r="V15" s="6" t="s">
        <v>799</v>
      </c>
      <c r="W15" s="6" t="s">
        <v>796</v>
      </c>
      <c r="X15" s="6" t="s">
        <v>806</v>
      </c>
      <c r="Y15" s="6" t="s">
        <v>808</v>
      </c>
      <c r="Z15" s="6" t="s">
        <v>805</v>
      </c>
      <c r="AA15" s="6" t="s">
        <v>795</v>
      </c>
      <c r="AB15" s="6" t="s">
        <v>806</v>
      </c>
      <c r="AC15" s="6" t="s">
        <v>799</v>
      </c>
      <c r="AD15" s="6" t="s">
        <v>794</v>
      </c>
      <c r="AE15" s="6" t="s">
        <v>797</v>
      </c>
      <c r="AF15" s="6" t="s">
        <v>796</v>
      </c>
      <c r="AG15" s="6" t="s">
        <v>806</v>
      </c>
      <c r="AH15" s="6" t="s">
        <v>797</v>
      </c>
      <c r="AI15" s="6" t="s">
        <v>801</v>
      </c>
      <c r="AJ15" s="6" t="s">
        <v>808</v>
      </c>
      <c r="AK15" s="145">
        <f t="shared" si="0"/>
        <v>47</v>
      </c>
      <c r="AL15" s="147">
        <v>106</v>
      </c>
      <c r="AM15" s="18">
        <f t="shared" si="1"/>
        <v>33</v>
      </c>
      <c r="AN15" s="4">
        <v>13</v>
      </c>
      <c r="AO15" s="4">
        <v>8</v>
      </c>
      <c r="AP15" s="4">
        <v>12</v>
      </c>
      <c r="AQ15" s="17">
        <v>44</v>
      </c>
      <c r="AR15" s="17">
        <v>40</v>
      </c>
    </row>
    <row r="16" spans="1:44" ht="23.25" customHeight="1">
      <c r="A16" s="4">
        <v>14</v>
      </c>
      <c r="B16" s="19" t="s">
        <v>790</v>
      </c>
      <c r="C16" s="6" t="s">
        <v>807</v>
      </c>
      <c r="D16" s="6" t="s">
        <v>809</v>
      </c>
      <c r="E16" s="6" t="s">
        <v>801</v>
      </c>
      <c r="F16" s="6" t="s">
        <v>806</v>
      </c>
      <c r="G16" s="6" t="s">
        <v>805</v>
      </c>
      <c r="H16" s="6" t="s">
        <v>808</v>
      </c>
      <c r="I16" s="6" t="s">
        <v>808</v>
      </c>
      <c r="J16" s="6" t="s">
        <v>811</v>
      </c>
      <c r="K16" s="6" t="s">
        <v>795</v>
      </c>
      <c r="L16" s="6" t="s">
        <v>794</v>
      </c>
      <c r="M16" s="6" t="s">
        <v>805</v>
      </c>
      <c r="N16" s="6" t="s">
        <v>806</v>
      </c>
      <c r="O16" s="6" t="s">
        <v>799</v>
      </c>
      <c r="P16" s="5"/>
      <c r="Q16" s="6" t="s">
        <v>811</v>
      </c>
      <c r="R16" s="6" t="s">
        <v>796</v>
      </c>
      <c r="S16" s="6" t="s">
        <v>799</v>
      </c>
      <c r="T16" s="6" t="s">
        <v>796</v>
      </c>
      <c r="U16" s="6" t="s">
        <v>818</v>
      </c>
      <c r="V16" s="6" t="s">
        <v>799</v>
      </c>
      <c r="W16" s="6" t="s">
        <v>800</v>
      </c>
      <c r="X16" s="6" t="s">
        <v>797</v>
      </c>
      <c r="Y16" s="6" t="s">
        <v>811</v>
      </c>
      <c r="Z16" s="6" t="s">
        <v>798</v>
      </c>
      <c r="AA16" s="6" t="s">
        <v>802</v>
      </c>
      <c r="AB16" s="6" t="s">
        <v>815</v>
      </c>
      <c r="AC16" s="6" t="s">
        <v>800</v>
      </c>
      <c r="AD16" s="6" t="s">
        <v>794</v>
      </c>
      <c r="AE16" s="6" t="s">
        <v>798</v>
      </c>
      <c r="AF16" s="6" t="s">
        <v>811</v>
      </c>
      <c r="AG16" s="6" t="s">
        <v>800</v>
      </c>
      <c r="AH16" s="6" t="s">
        <v>808</v>
      </c>
      <c r="AI16" s="6" t="s">
        <v>805</v>
      </c>
      <c r="AJ16" s="6" t="s">
        <v>808</v>
      </c>
      <c r="AK16" s="145">
        <f t="shared" si="0"/>
        <v>46</v>
      </c>
      <c r="AL16" s="147">
        <v>109</v>
      </c>
      <c r="AM16" s="18">
        <f t="shared" si="1"/>
        <v>33</v>
      </c>
      <c r="AN16" s="4">
        <v>13</v>
      </c>
      <c r="AO16" s="4">
        <v>7</v>
      </c>
      <c r="AP16" s="4">
        <v>13</v>
      </c>
      <c r="AQ16" s="17">
        <v>48</v>
      </c>
      <c r="AR16" s="17">
        <v>47</v>
      </c>
    </row>
    <row r="17" spans="1:44" ht="23.25" customHeight="1">
      <c r="A17" s="4">
        <v>15</v>
      </c>
      <c r="B17" s="19" t="s">
        <v>126</v>
      </c>
      <c r="C17" s="6" t="s">
        <v>796</v>
      </c>
      <c r="D17" s="6" t="s">
        <v>818</v>
      </c>
      <c r="E17" s="6" t="s">
        <v>798</v>
      </c>
      <c r="F17" s="6" t="s">
        <v>812</v>
      </c>
      <c r="G17" s="6" t="s">
        <v>798</v>
      </c>
      <c r="H17" s="6" t="s">
        <v>796</v>
      </c>
      <c r="I17" s="6" t="s">
        <v>806</v>
      </c>
      <c r="J17" s="6" t="s">
        <v>798</v>
      </c>
      <c r="K17" s="6" t="s">
        <v>806</v>
      </c>
      <c r="L17" s="6" t="s">
        <v>806</v>
      </c>
      <c r="M17" s="6" t="s">
        <v>808</v>
      </c>
      <c r="N17" s="6" t="s">
        <v>806</v>
      </c>
      <c r="O17" s="6" t="s">
        <v>795</v>
      </c>
      <c r="P17" s="6" t="s">
        <v>811</v>
      </c>
      <c r="Q17" s="5"/>
      <c r="R17" s="6" t="s">
        <v>796</v>
      </c>
      <c r="S17" s="6" t="s">
        <v>807</v>
      </c>
      <c r="T17" s="6" t="s">
        <v>808</v>
      </c>
      <c r="U17" s="6" t="s">
        <v>796</v>
      </c>
      <c r="V17" s="6" t="s">
        <v>796</v>
      </c>
      <c r="W17" s="6" t="s">
        <v>818</v>
      </c>
      <c r="X17" s="6" t="s">
        <v>800</v>
      </c>
      <c r="Y17" s="6" t="s">
        <v>806</v>
      </c>
      <c r="Z17" s="6" t="s">
        <v>811</v>
      </c>
      <c r="AA17" s="6" t="s">
        <v>805</v>
      </c>
      <c r="AB17" s="6" t="s">
        <v>805</v>
      </c>
      <c r="AC17" s="6" t="s">
        <v>797</v>
      </c>
      <c r="AD17" s="6" t="s">
        <v>811</v>
      </c>
      <c r="AE17" s="6" t="s">
        <v>796</v>
      </c>
      <c r="AF17" s="6" t="s">
        <v>811</v>
      </c>
      <c r="AG17" s="6" t="s">
        <v>811</v>
      </c>
      <c r="AH17" s="6" t="s">
        <v>795</v>
      </c>
      <c r="AI17" s="6" t="s">
        <v>805</v>
      </c>
      <c r="AJ17" s="6" t="s">
        <v>797</v>
      </c>
      <c r="AK17" s="145">
        <f t="shared" si="0"/>
        <v>46</v>
      </c>
      <c r="AL17" s="147">
        <v>106</v>
      </c>
      <c r="AM17" s="18">
        <f t="shared" si="1"/>
        <v>33</v>
      </c>
      <c r="AN17" s="4">
        <v>11</v>
      </c>
      <c r="AO17" s="4">
        <v>13</v>
      </c>
      <c r="AP17" s="4">
        <v>9</v>
      </c>
      <c r="AQ17" s="17">
        <v>38</v>
      </c>
      <c r="AR17" s="17">
        <v>38</v>
      </c>
    </row>
    <row r="18" spans="1:44" ht="23.25" customHeight="1">
      <c r="A18" s="4">
        <v>16</v>
      </c>
      <c r="B18" s="19" t="s">
        <v>446</v>
      </c>
      <c r="C18" s="6" t="s">
        <v>818</v>
      </c>
      <c r="D18" s="6" t="s">
        <v>806</v>
      </c>
      <c r="E18" s="6" t="s">
        <v>807</v>
      </c>
      <c r="F18" s="6" t="s">
        <v>799</v>
      </c>
      <c r="G18" s="6" t="s">
        <v>797</v>
      </c>
      <c r="H18" s="6" t="s">
        <v>809</v>
      </c>
      <c r="I18" s="6" t="s">
        <v>801</v>
      </c>
      <c r="J18" s="6" t="s">
        <v>807</v>
      </c>
      <c r="K18" s="6" t="s">
        <v>808</v>
      </c>
      <c r="L18" s="6" t="s">
        <v>812</v>
      </c>
      <c r="M18" s="6" t="s">
        <v>800</v>
      </c>
      <c r="N18" s="6" t="s">
        <v>806</v>
      </c>
      <c r="O18" s="6" t="s">
        <v>811</v>
      </c>
      <c r="P18" s="6" t="s">
        <v>796</v>
      </c>
      <c r="Q18" s="6" t="s">
        <v>796</v>
      </c>
      <c r="R18" s="5"/>
      <c r="S18" s="6" t="s">
        <v>806</v>
      </c>
      <c r="T18" s="6" t="s">
        <v>818</v>
      </c>
      <c r="U18" s="6" t="s">
        <v>808</v>
      </c>
      <c r="V18" s="6" t="s">
        <v>796</v>
      </c>
      <c r="W18" s="6" t="s">
        <v>810</v>
      </c>
      <c r="X18" s="6" t="s">
        <v>798</v>
      </c>
      <c r="Y18" s="6" t="s">
        <v>808</v>
      </c>
      <c r="Z18" s="6" t="s">
        <v>811</v>
      </c>
      <c r="AA18" s="6" t="s">
        <v>811</v>
      </c>
      <c r="AB18" s="6" t="s">
        <v>805</v>
      </c>
      <c r="AC18" s="6" t="s">
        <v>818</v>
      </c>
      <c r="AD18" s="6" t="s">
        <v>798</v>
      </c>
      <c r="AE18" s="6" t="s">
        <v>814</v>
      </c>
      <c r="AF18" s="6" t="s">
        <v>794</v>
      </c>
      <c r="AG18" s="6" t="s">
        <v>808</v>
      </c>
      <c r="AH18" s="6" t="s">
        <v>811</v>
      </c>
      <c r="AI18" s="6" t="s">
        <v>798</v>
      </c>
      <c r="AJ18" s="6" t="s">
        <v>801</v>
      </c>
      <c r="AK18" s="145">
        <f t="shared" si="0"/>
        <v>46</v>
      </c>
      <c r="AL18" s="147">
        <v>100</v>
      </c>
      <c r="AM18" s="18">
        <f t="shared" si="1"/>
        <v>33</v>
      </c>
      <c r="AN18" s="4">
        <v>12</v>
      </c>
      <c r="AO18" s="4">
        <v>10</v>
      </c>
      <c r="AP18" s="4">
        <v>11</v>
      </c>
      <c r="AQ18" s="17">
        <v>42</v>
      </c>
      <c r="AR18" s="17">
        <v>49</v>
      </c>
    </row>
    <row r="19" spans="1:44" ht="23.25" customHeight="1">
      <c r="A19" s="4">
        <v>17</v>
      </c>
      <c r="B19" s="19" t="s">
        <v>442</v>
      </c>
      <c r="C19" s="6" t="s">
        <v>794</v>
      </c>
      <c r="D19" s="6" t="s">
        <v>807</v>
      </c>
      <c r="E19" s="6" t="s">
        <v>808</v>
      </c>
      <c r="F19" s="6" t="s">
        <v>796</v>
      </c>
      <c r="G19" s="6" t="s">
        <v>796</v>
      </c>
      <c r="H19" s="6" t="s">
        <v>796</v>
      </c>
      <c r="I19" s="6" t="s">
        <v>805</v>
      </c>
      <c r="J19" s="6" t="s">
        <v>805</v>
      </c>
      <c r="K19" s="6" t="s">
        <v>811</v>
      </c>
      <c r="L19" s="6" t="s">
        <v>807</v>
      </c>
      <c r="M19" s="6" t="s">
        <v>796</v>
      </c>
      <c r="N19" s="6" t="s">
        <v>795</v>
      </c>
      <c r="O19" s="6" t="s">
        <v>805</v>
      </c>
      <c r="P19" s="6" t="s">
        <v>800</v>
      </c>
      <c r="Q19" s="6" t="s">
        <v>808</v>
      </c>
      <c r="R19" s="6" t="s">
        <v>805</v>
      </c>
      <c r="S19" s="5"/>
      <c r="T19" s="6" t="s">
        <v>807</v>
      </c>
      <c r="U19" s="6" t="s">
        <v>805</v>
      </c>
      <c r="V19" s="6" t="s">
        <v>800</v>
      </c>
      <c r="W19" s="6" t="s">
        <v>799</v>
      </c>
      <c r="X19" s="6" t="s">
        <v>805</v>
      </c>
      <c r="Y19" s="6" t="s">
        <v>805</v>
      </c>
      <c r="Z19" s="6" t="s">
        <v>801</v>
      </c>
      <c r="AA19" s="6" t="s">
        <v>808</v>
      </c>
      <c r="AB19" s="6" t="s">
        <v>800</v>
      </c>
      <c r="AC19" s="6" t="s">
        <v>797</v>
      </c>
      <c r="AD19" s="6" t="s">
        <v>815</v>
      </c>
      <c r="AE19" s="6" t="s">
        <v>806</v>
      </c>
      <c r="AF19" s="6" t="s">
        <v>818</v>
      </c>
      <c r="AG19" s="6" t="s">
        <v>797</v>
      </c>
      <c r="AH19" s="6" t="s">
        <v>795</v>
      </c>
      <c r="AI19" s="6" t="s">
        <v>844</v>
      </c>
      <c r="AJ19" s="6" t="s">
        <v>808</v>
      </c>
      <c r="AK19" s="17">
        <f t="shared" si="0"/>
        <v>45</v>
      </c>
      <c r="AL19" s="147">
        <v>110</v>
      </c>
      <c r="AM19" s="18">
        <f t="shared" si="1"/>
        <v>33</v>
      </c>
      <c r="AN19" s="4">
        <v>13</v>
      </c>
      <c r="AO19" s="4">
        <v>6</v>
      </c>
      <c r="AP19" s="4">
        <v>14</v>
      </c>
      <c r="AQ19" s="17">
        <v>46</v>
      </c>
      <c r="AR19" s="17">
        <v>35</v>
      </c>
    </row>
    <row r="20" spans="1:44" ht="23.25" customHeight="1">
      <c r="A20" s="4">
        <v>18</v>
      </c>
      <c r="B20" s="19" t="s">
        <v>133</v>
      </c>
      <c r="C20" s="6" t="s">
        <v>807</v>
      </c>
      <c r="D20" s="6" t="s">
        <v>805</v>
      </c>
      <c r="E20" s="6" t="s">
        <v>800</v>
      </c>
      <c r="F20" s="6" t="s">
        <v>794</v>
      </c>
      <c r="G20" s="6" t="s">
        <v>800</v>
      </c>
      <c r="H20" s="6" t="s">
        <v>821</v>
      </c>
      <c r="I20" s="6" t="s">
        <v>821</v>
      </c>
      <c r="J20" s="6" t="s">
        <v>798</v>
      </c>
      <c r="K20" s="6" t="s">
        <v>800</v>
      </c>
      <c r="L20" s="6" t="s">
        <v>794</v>
      </c>
      <c r="M20" s="6" t="s">
        <v>805</v>
      </c>
      <c r="N20" s="6" t="s">
        <v>815</v>
      </c>
      <c r="O20" s="6" t="s">
        <v>799</v>
      </c>
      <c r="P20" s="6" t="s">
        <v>796</v>
      </c>
      <c r="Q20" s="6" t="s">
        <v>807</v>
      </c>
      <c r="R20" s="6" t="s">
        <v>818</v>
      </c>
      <c r="S20" s="6" t="s">
        <v>808</v>
      </c>
      <c r="T20" s="5"/>
      <c r="U20" s="6" t="s">
        <v>795</v>
      </c>
      <c r="V20" s="6" t="s">
        <v>801</v>
      </c>
      <c r="W20" s="6" t="s">
        <v>815</v>
      </c>
      <c r="X20" s="6" t="s">
        <v>806</v>
      </c>
      <c r="Y20" s="6" t="s">
        <v>794</v>
      </c>
      <c r="Z20" s="6" t="s">
        <v>800</v>
      </c>
      <c r="AA20" s="6" t="s">
        <v>797</v>
      </c>
      <c r="AB20" s="6" t="s">
        <v>805</v>
      </c>
      <c r="AC20" s="6" t="s">
        <v>811</v>
      </c>
      <c r="AD20" s="6" t="s">
        <v>811</v>
      </c>
      <c r="AE20" s="6" t="s">
        <v>815</v>
      </c>
      <c r="AF20" s="6" t="s">
        <v>808</v>
      </c>
      <c r="AG20" s="6" t="s">
        <v>801</v>
      </c>
      <c r="AH20" s="6" t="s">
        <v>802</v>
      </c>
      <c r="AI20" s="6" t="s">
        <v>795</v>
      </c>
      <c r="AJ20" s="6" t="s">
        <v>799</v>
      </c>
      <c r="AK20" s="17">
        <f t="shared" si="0"/>
        <v>45</v>
      </c>
      <c r="AL20" s="147">
        <v>103</v>
      </c>
      <c r="AM20" s="18">
        <f t="shared" si="1"/>
        <v>33</v>
      </c>
      <c r="AN20" s="4">
        <v>13</v>
      </c>
      <c r="AO20" s="4">
        <v>6</v>
      </c>
      <c r="AP20" s="4">
        <v>14</v>
      </c>
      <c r="AQ20" s="17">
        <v>56</v>
      </c>
      <c r="AR20" s="17">
        <v>52</v>
      </c>
    </row>
    <row r="21" spans="1:44" ht="23.25" customHeight="1">
      <c r="A21" s="4">
        <v>19</v>
      </c>
      <c r="B21" s="19" t="s">
        <v>791</v>
      </c>
      <c r="C21" s="6" t="s">
        <v>807</v>
      </c>
      <c r="D21" s="6" t="s">
        <v>819</v>
      </c>
      <c r="E21" s="6" t="s">
        <v>799</v>
      </c>
      <c r="F21" s="6" t="s">
        <v>802</v>
      </c>
      <c r="G21" s="6" t="s">
        <v>813</v>
      </c>
      <c r="H21" s="6" t="s">
        <v>805</v>
      </c>
      <c r="I21" s="6" t="s">
        <v>796</v>
      </c>
      <c r="J21" s="6" t="s">
        <v>796</v>
      </c>
      <c r="K21" s="6" t="s">
        <v>796</v>
      </c>
      <c r="L21" s="6" t="s">
        <v>799</v>
      </c>
      <c r="M21" s="6" t="s">
        <v>795</v>
      </c>
      <c r="N21" s="6" t="s">
        <v>800</v>
      </c>
      <c r="O21" s="6" t="s">
        <v>806</v>
      </c>
      <c r="P21" s="6" t="s">
        <v>818</v>
      </c>
      <c r="Q21" s="6" t="s">
        <v>796</v>
      </c>
      <c r="R21" s="6" t="s">
        <v>807</v>
      </c>
      <c r="S21" s="6" t="s">
        <v>806</v>
      </c>
      <c r="T21" s="6" t="s">
        <v>794</v>
      </c>
      <c r="U21" s="5"/>
      <c r="V21" s="6" t="s">
        <v>796</v>
      </c>
      <c r="W21" s="6" t="s">
        <v>807</v>
      </c>
      <c r="X21" s="6" t="s">
        <v>796</v>
      </c>
      <c r="Y21" s="6" t="s">
        <v>807</v>
      </c>
      <c r="Z21" s="6" t="s">
        <v>818</v>
      </c>
      <c r="AA21" s="6" t="s">
        <v>795</v>
      </c>
      <c r="AB21" s="6" t="s">
        <v>799</v>
      </c>
      <c r="AC21" s="6" t="s">
        <v>801</v>
      </c>
      <c r="AD21" s="6" t="s">
        <v>806</v>
      </c>
      <c r="AE21" s="6" t="s">
        <v>800</v>
      </c>
      <c r="AF21" s="6" t="s">
        <v>794</v>
      </c>
      <c r="AG21" s="6" t="s">
        <v>814</v>
      </c>
      <c r="AH21" s="6" t="s">
        <v>796</v>
      </c>
      <c r="AI21" s="6" t="s">
        <v>810</v>
      </c>
      <c r="AJ21" s="6" t="s">
        <v>797</v>
      </c>
      <c r="AK21" s="17">
        <f t="shared" si="0"/>
        <v>45</v>
      </c>
      <c r="AL21" s="147">
        <v>97</v>
      </c>
      <c r="AM21" s="18">
        <f t="shared" si="1"/>
        <v>33</v>
      </c>
      <c r="AN21" s="4">
        <v>12</v>
      </c>
      <c r="AO21" s="4">
        <v>9</v>
      </c>
      <c r="AP21" s="4">
        <v>12</v>
      </c>
      <c r="AQ21" s="17">
        <v>43</v>
      </c>
      <c r="AR21" s="17">
        <v>47</v>
      </c>
    </row>
    <row r="22" spans="1:44" ht="23.25" customHeight="1">
      <c r="A22" s="4">
        <v>20</v>
      </c>
      <c r="B22" s="19" t="s">
        <v>440</v>
      </c>
      <c r="C22" s="20" t="s">
        <v>799</v>
      </c>
      <c r="D22" s="20" t="s">
        <v>811</v>
      </c>
      <c r="E22" s="20" t="s">
        <v>806</v>
      </c>
      <c r="F22" s="20" t="s">
        <v>795</v>
      </c>
      <c r="G22" s="20" t="s">
        <v>794</v>
      </c>
      <c r="H22" s="6" t="s">
        <v>805</v>
      </c>
      <c r="I22" s="6" t="s">
        <v>805</v>
      </c>
      <c r="J22" s="20" t="s">
        <v>796</v>
      </c>
      <c r="K22" s="20" t="s">
        <v>800</v>
      </c>
      <c r="L22" s="20" t="s">
        <v>799</v>
      </c>
      <c r="M22" s="20" t="s">
        <v>810</v>
      </c>
      <c r="N22" s="20" t="s">
        <v>805</v>
      </c>
      <c r="O22" s="20" t="s">
        <v>800</v>
      </c>
      <c r="P22" s="20" t="s">
        <v>800</v>
      </c>
      <c r="Q22" s="6" t="s">
        <v>796</v>
      </c>
      <c r="R22" s="6" t="s">
        <v>796</v>
      </c>
      <c r="S22" s="20" t="s">
        <v>799</v>
      </c>
      <c r="T22" s="20" t="s">
        <v>802</v>
      </c>
      <c r="U22" s="6" t="s">
        <v>796</v>
      </c>
      <c r="V22" s="5"/>
      <c r="W22" s="6" t="s">
        <v>795</v>
      </c>
      <c r="X22" s="6" t="s">
        <v>818</v>
      </c>
      <c r="Y22" s="20" t="s">
        <v>805</v>
      </c>
      <c r="Z22" s="6" t="s">
        <v>811</v>
      </c>
      <c r="AA22" s="6" t="s">
        <v>805</v>
      </c>
      <c r="AB22" s="6" t="s">
        <v>799</v>
      </c>
      <c r="AC22" s="6" t="s">
        <v>807</v>
      </c>
      <c r="AD22" s="6" t="s">
        <v>823</v>
      </c>
      <c r="AE22" s="6" t="s">
        <v>800</v>
      </c>
      <c r="AF22" s="6" t="s">
        <v>799</v>
      </c>
      <c r="AG22" s="6" t="s">
        <v>795</v>
      </c>
      <c r="AH22" s="6" t="s">
        <v>811</v>
      </c>
      <c r="AI22" s="6" t="s">
        <v>807</v>
      </c>
      <c r="AJ22" s="6" t="s">
        <v>801</v>
      </c>
      <c r="AK22" s="17">
        <f t="shared" si="0"/>
        <v>44</v>
      </c>
      <c r="AL22" s="147">
        <v>103</v>
      </c>
      <c r="AM22" s="18">
        <f t="shared" si="1"/>
        <v>33</v>
      </c>
      <c r="AN22" s="4">
        <v>12</v>
      </c>
      <c r="AO22" s="4">
        <v>8</v>
      </c>
      <c r="AP22" s="4">
        <v>13</v>
      </c>
      <c r="AQ22" s="17">
        <v>48</v>
      </c>
      <c r="AR22" s="17">
        <v>48</v>
      </c>
    </row>
    <row r="23" spans="1:44" ht="23.25" customHeight="1">
      <c r="A23" s="4">
        <v>21</v>
      </c>
      <c r="B23" s="19" t="s">
        <v>119</v>
      </c>
      <c r="C23" s="6" t="s">
        <v>807</v>
      </c>
      <c r="D23" s="6" t="s">
        <v>806</v>
      </c>
      <c r="E23" s="6" t="s">
        <v>796</v>
      </c>
      <c r="F23" s="6" t="s">
        <v>808</v>
      </c>
      <c r="G23" s="6" t="s">
        <v>800</v>
      </c>
      <c r="H23" s="6" t="s">
        <v>800</v>
      </c>
      <c r="I23" s="6" t="s">
        <v>800</v>
      </c>
      <c r="J23" s="6" t="s">
        <v>800</v>
      </c>
      <c r="K23" s="6" t="s">
        <v>800</v>
      </c>
      <c r="L23" s="6" t="s">
        <v>805</v>
      </c>
      <c r="M23" s="6" t="s">
        <v>813</v>
      </c>
      <c r="N23" s="6" t="s">
        <v>795</v>
      </c>
      <c r="O23" s="6" t="s">
        <v>796</v>
      </c>
      <c r="P23" s="6" t="s">
        <v>799</v>
      </c>
      <c r="Q23" s="6" t="s">
        <v>818</v>
      </c>
      <c r="R23" s="6" t="s">
        <v>809</v>
      </c>
      <c r="S23" s="6" t="s">
        <v>800</v>
      </c>
      <c r="T23" s="6" t="s">
        <v>814</v>
      </c>
      <c r="U23" s="6" t="s">
        <v>808</v>
      </c>
      <c r="V23" s="6" t="s">
        <v>794</v>
      </c>
      <c r="W23" s="5"/>
      <c r="X23" s="6" t="s">
        <v>818</v>
      </c>
      <c r="Y23" s="6" t="s">
        <v>796</v>
      </c>
      <c r="Z23" s="6" t="s">
        <v>822</v>
      </c>
      <c r="AA23" s="6" t="s">
        <v>796</v>
      </c>
      <c r="AB23" s="6" t="s">
        <v>808</v>
      </c>
      <c r="AC23" s="6" t="s">
        <v>797</v>
      </c>
      <c r="AD23" s="6" t="s">
        <v>807</v>
      </c>
      <c r="AE23" s="6" t="s">
        <v>796</v>
      </c>
      <c r="AF23" s="6" t="s">
        <v>806</v>
      </c>
      <c r="AG23" s="6" t="s">
        <v>794</v>
      </c>
      <c r="AH23" s="6" t="s">
        <v>799</v>
      </c>
      <c r="AI23" s="6" t="s">
        <v>795</v>
      </c>
      <c r="AJ23" s="6" t="s">
        <v>815</v>
      </c>
      <c r="AK23" s="17">
        <f t="shared" si="0"/>
        <v>43</v>
      </c>
      <c r="AL23" s="147">
        <v>109</v>
      </c>
      <c r="AM23" s="18">
        <f t="shared" si="1"/>
        <v>33</v>
      </c>
      <c r="AN23" s="4">
        <v>12</v>
      </c>
      <c r="AO23" s="4">
        <v>7</v>
      </c>
      <c r="AP23" s="4">
        <v>14</v>
      </c>
      <c r="AQ23" s="17">
        <v>48</v>
      </c>
      <c r="AR23" s="17">
        <v>45</v>
      </c>
    </row>
    <row r="24" spans="1:44" ht="23.25" customHeight="1">
      <c r="A24" s="4">
        <v>22</v>
      </c>
      <c r="B24" s="19" t="s">
        <v>122</v>
      </c>
      <c r="C24" s="6" t="s">
        <v>802</v>
      </c>
      <c r="D24" s="6" t="s">
        <v>796</v>
      </c>
      <c r="E24" s="6" t="s">
        <v>805</v>
      </c>
      <c r="F24" s="6" t="s">
        <v>794</v>
      </c>
      <c r="G24" s="6" t="s">
        <v>808</v>
      </c>
      <c r="H24" s="6" t="s">
        <v>795</v>
      </c>
      <c r="I24" s="6" t="s">
        <v>794</v>
      </c>
      <c r="J24" s="6" t="s">
        <v>800</v>
      </c>
      <c r="K24" s="6" t="s">
        <v>802</v>
      </c>
      <c r="L24" s="6" t="s">
        <v>799</v>
      </c>
      <c r="M24" s="6" t="s">
        <v>795</v>
      </c>
      <c r="N24" s="6" t="s">
        <v>807</v>
      </c>
      <c r="O24" s="6" t="s">
        <v>805</v>
      </c>
      <c r="P24" s="6" t="s">
        <v>798</v>
      </c>
      <c r="Q24" s="6" t="s">
        <v>799</v>
      </c>
      <c r="R24" s="6" t="s">
        <v>797</v>
      </c>
      <c r="S24" s="6" t="s">
        <v>806</v>
      </c>
      <c r="T24" s="6" t="s">
        <v>805</v>
      </c>
      <c r="U24" s="6" t="s">
        <v>796</v>
      </c>
      <c r="V24" s="6" t="s">
        <v>818</v>
      </c>
      <c r="W24" s="6" t="s">
        <v>818</v>
      </c>
      <c r="X24" s="5"/>
      <c r="Y24" s="6" t="s">
        <v>796</v>
      </c>
      <c r="Z24" s="20" t="s">
        <v>811</v>
      </c>
      <c r="AA24" s="20" t="s">
        <v>811</v>
      </c>
      <c r="AB24" s="20" t="s">
        <v>818</v>
      </c>
      <c r="AC24" s="20" t="s">
        <v>800</v>
      </c>
      <c r="AD24" s="20" t="s">
        <v>806</v>
      </c>
      <c r="AE24" s="20" t="s">
        <v>805</v>
      </c>
      <c r="AF24" s="20" t="s">
        <v>811</v>
      </c>
      <c r="AG24" s="20" t="s">
        <v>800</v>
      </c>
      <c r="AH24" s="20" t="s">
        <v>797</v>
      </c>
      <c r="AI24" s="20" t="s">
        <v>813</v>
      </c>
      <c r="AJ24" s="20" t="s">
        <v>806</v>
      </c>
      <c r="AK24" s="17">
        <f t="shared" si="0"/>
        <v>42</v>
      </c>
      <c r="AL24" s="147">
        <v>111</v>
      </c>
      <c r="AM24" s="18">
        <f t="shared" si="1"/>
        <v>33</v>
      </c>
      <c r="AN24" s="4">
        <v>11</v>
      </c>
      <c r="AO24" s="4">
        <v>9</v>
      </c>
      <c r="AP24" s="4">
        <v>13</v>
      </c>
      <c r="AQ24" s="17">
        <v>43</v>
      </c>
      <c r="AR24" s="17">
        <v>40</v>
      </c>
    </row>
    <row r="25" spans="1:44" ht="23.25" customHeight="1">
      <c r="A25" s="4">
        <v>23</v>
      </c>
      <c r="B25" s="19" t="s">
        <v>436</v>
      </c>
      <c r="C25" s="6" t="s">
        <v>811</v>
      </c>
      <c r="D25" s="6" t="s">
        <v>807</v>
      </c>
      <c r="E25" s="6" t="s">
        <v>800</v>
      </c>
      <c r="F25" s="6" t="s">
        <v>820</v>
      </c>
      <c r="G25" s="6" t="s">
        <v>802</v>
      </c>
      <c r="H25" s="6" t="s">
        <v>800</v>
      </c>
      <c r="I25" s="6" t="s">
        <v>799</v>
      </c>
      <c r="J25" s="6" t="s">
        <v>796</v>
      </c>
      <c r="K25" s="6" t="s">
        <v>796</v>
      </c>
      <c r="L25" s="6" t="s">
        <v>806</v>
      </c>
      <c r="M25" s="6" t="s">
        <v>798</v>
      </c>
      <c r="N25" s="6" t="s">
        <v>800</v>
      </c>
      <c r="O25" s="6" t="s">
        <v>807</v>
      </c>
      <c r="P25" s="6" t="s">
        <v>811</v>
      </c>
      <c r="Q25" s="6" t="s">
        <v>805</v>
      </c>
      <c r="R25" s="6" t="s">
        <v>807</v>
      </c>
      <c r="S25" s="6" t="s">
        <v>806</v>
      </c>
      <c r="T25" s="6" t="s">
        <v>795</v>
      </c>
      <c r="U25" s="6" t="s">
        <v>808</v>
      </c>
      <c r="V25" s="6" t="s">
        <v>806</v>
      </c>
      <c r="W25" s="6" t="s">
        <v>796</v>
      </c>
      <c r="X25" s="6" t="s">
        <v>796</v>
      </c>
      <c r="Y25" s="5"/>
      <c r="Z25" s="20" t="s">
        <v>800</v>
      </c>
      <c r="AA25" s="20" t="s">
        <v>805</v>
      </c>
      <c r="AB25" s="20" t="s">
        <v>795</v>
      </c>
      <c r="AC25" s="20" t="s">
        <v>799</v>
      </c>
      <c r="AD25" s="20" t="s">
        <v>799</v>
      </c>
      <c r="AE25" s="20" t="s">
        <v>796</v>
      </c>
      <c r="AF25" s="20" t="s">
        <v>795</v>
      </c>
      <c r="AG25" s="20" t="s">
        <v>796</v>
      </c>
      <c r="AH25" s="20" t="s">
        <v>819</v>
      </c>
      <c r="AI25" s="20" t="s">
        <v>798</v>
      </c>
      <c r="AJ25" s="20" t="s">
        <v>796</v>
      </c>
      <c r="AK25" s="17">
        <f t="shared" si="0"/>
        <v>42</v>
      </c>
      <c r="AL25" s="147">
        <v>106</v>
      </c>
      <c r="AM25" s="18">
        <f t="shared" si="1"/>
        <v>33</v>
      </c>
      <c r="AN25" s="4">
        <v>11</v>
      </c>
      <c r="AO25" s="4">
        <v>9</v>
      </c>
      <c r="AP25" s="4">
        <v>13</v>
      </c>
      <c r="AQ25" s="17">
        <v>42</v>
      </c>
      <c r="AR25" s="17">
        <v>47</v>
      </c>
    </row>
    <row r="26" spans="1:44" ht="23.25" customHeight="1">
      <c r="A26" s="4">
        <v>24</v>
      </c>
      <c r="B26" s="19" t="s">
        <v>141</v>
      </c>
      <c r="C26" s="6" t="s">
        <v>800</v>
      </c>
      <c r="D26" s="6" t="s">
        <v>821</v>
      </c>
      <c r="E26" s="6" t="s">
        <v>797</v>
      </c>
      <c r="F26" s="6" t="s">
        <v>814</v>
      </c>
      <c r="G26" s="6" t="s">
        <v>800</v>
      </c>
      <c r="H26" s="6" t="s">
        <v>818</v>
      </c>
      <c r="I26" s="6" t="s">
        <v>818</v>
      </c>
      <c r="J26" s="6" t="s">
        <v>799</v>
      </c>
      <c r="K26" s="6" t="s">
        <v>802</v>
      </c>
      <c r="L26" s="6" t="s">
        <v>796</v>
      </c>
      <c r="M26" s="6" t="s">
        <v>805</v>
      </c>
      <c r="N26" s="6" t="s">
        <v>818</v>
      </c>
      <c r="O26" s="6" t="s">
        <v>806</v>
      </c>
      <c r="P26" s="6" t="s">
        <v>797</v>
      </c>
      <c r="Q26" s="6" t="s">
        <v>811</v>
      </c>
      <c r="R26" s="6" t="s">
        <v>811</v>
      </c>
      <c r="S26" s="6" t="s">
        <v>802</v>
      </c>
      <c r="T26" s="6" t="s">
        <v>799</v>
      </c>
      <c r="U26" s="6" t="s">
        <v>818</v>
      </c>
      <c r="V26" s="6" t="s">
        <v>811</v>
      </c>
      <c r="W26" s="6" t="s">
        <v>823</v>
      </c>
      <c r="X26" s="20" t="s">
        <v>811</v>
      </c>
      <c r="Y26" s="20" t="s">
        <v>799</v>
      </c>
      <c r="Z26" s="5"/>
      <c r="AA26" s="20" t="s">
        <v>810</v>
      </c>
      <c r="AB26" s="20" t="s">
        <v>800</v>
      </c>
      <c r="AC26" s="20" t="s">
        <v>802</v>
      </c>
      <c r="AD26" s="20" t="s">
        <v>796</v>
      </c>
      <c r="AE26" s="20" t="s">
        <v>807</v>
      </c>
      <c r="AF26" s="20" t="s">
        <v>795</v>
      </c>
      <c r="AG26" s="20" t="s">
        <v>801</v>
      </c>
      <c r="AH26" s="20" t="s">
        <v>812</v>
      </c>
      <c r="AI26" s="20" t="s">
        <v>796</v>
      </c>
      <c r="AJ26" s="20" t="s">
        <v>794</v>
      </c>
      <c r="AK26" s="17">
        <f t="shared" si="0"/>
        <v>42</v>
      </c>
      <c r="AL26" s="147">
        <v>104</v>
      </c>
      <c r="AM26" s="18">
        <f t="shared" si="1"/>
        <v>33</v>
      </c>
      <c r="AN26" s="4">
        <v>10</v>
      </c>
      <c r="AO26" s="4">
        <v>12</v>
      </c>
      <c r="AP26" s="4">
        <v>11</v>
      </c>
      <c r="AQ26" s="17">
        <v>52</v>
      </c>
      <c r="AR26" s="17">
        <v>54</v>
      </c>
    </row>
    <row r="27" spans="1:44" ht="23.25" customHeight="1">
      <c r="A27" s="4">
        <v>25</v>
      </c>
      <c r="B27" s="19" t="s">
        <v>789</v>
      </c>
      <c r="C27" s="6" t="s">
        <v>805</v>
      </c>
      <c r="D27" s="6" t="s">
        <v>818</v>
      </c>
      <c r="E27" s="6" t="s">
        <v>799</v>
      </c>
      <c r="F27" s="6" t="s">
        <v>796</v>
      </c>
      <c r="G27" s="6" t="s">
        <v>794</v>
      </c>
      <c r="H27" s="6" t="s">
        <v>808</v>
      </c>
      <c r="I27" s="6" t="s">
        <v>796</v>
      </c>
      <c r="J27" s="6" t="s">
        <v>807</v>
      </c>
      <c r="K27" s="6" t="s">
        <v>807</v>
      </c>
      <c r="L27" s="6" t="s">
        <v>807</v>
      </c>
      <c r="M27" s="6" t="s">
        <v>799</v>
      </c>
      <c r="N27" s="6" t="s">
        <v>794</v>
      </c>
      <c r="O27" s="6" t="s">
        <v>794</v>
      </c>
      <c r="P27" s="6" t="s">
        <v>801</v>
      </c>
      <c r="Q27" s="6" t="s">
        <v>806</v>
      </c>
      <c r="R27" s="6" t="s">
        <v>811</v>
      </c>
      <c r="S27" s="6" t="s">
        <v>807</v>
      </c>
      <c r="T27" s="6" t="s">
        <v>798</v>
      </c>
      <c r="U27" s="6" t="s">
        <v>794</v>
      </c>
      <c r="V27" s="6" t="s">
        <v>806</v>
      </c>
      <c r="W27" s="6" t="s">
        <v>796</v>
      </c>
      <c r="X27" s="20" t="s">
        <v>811</v>
      </c>
      <c r="Y27" s="20" t="s">
        <v>806</v>
      </c>
      <c r="Z27" s="20" t="s">
        <v>809</v>
      </c>
      <c r="AA27" s="5"/>
      <c r="AB27" s="20" t="s">
        <v>796</v>
      </c>
      <c r="AC27" s="20" t="s">
        <v>811</v>
      </c>
      <c r="AD27" s="20" t="s">
        <v>814</v>
      </c>
      <c r="AE27" s="20" t="s">
        <v>796</v>
      </c>
      <c r="AF27" s="20" t="s">
        <v>797</v>
      </c>
      <c r="AG27" s="20" t="s">
        <v>796</v>
      </c>
      <c r="AH27" s="20" t="s">
        <v>821</v>
      </c>
      <c r="AI27" s="20" t="s">
        <v>799</v>
      </c>
      <c r="AJ27" s="20" t="s">
        <v>797</v>
      </c>
      <c r="AK27" s="17">
        <f t="shared" si="0"/>
        <v>41</v>
      </c>
      <c r="AL27" s="147">
        <v>109</v>
      </c>
      <c r="AM27" s="18">
        <f t="shared" si="1"/>
        <v>33</v>
      </c>
      <c r="AN27" s="4">
        <v>10</v>
      </c>
      <c r="AO27" s="4">
        <v>11</v>
      </c>
      <c r="AP27" s="4">
        <v>12</v>
      </c>
      <c r="AQ27" s="17">
        <v>42</v>
      </c>
      <c r="AR27" s="17">
        <v>52</v>
      </c>
    </row>
    <row r="28" spans="1:44" ht="23.25" customHeight="1">
      <c r="A28" s="4">
        <v>26</v>
      </c>
      <c r="B28" s="19" t="s">
        <v>788</v>
      </c>
      <c r="C28" s="6" t="s">
        <v>818</v>
      </c>
      <c r="D28" s="6" t="s">
        <v>806</v>
      </c>
      <c r="E28" s="6" t="s">
        <v>807</v>
      </c>
      <c r="F28" s="6" t="s">
        <v>796</v>
      </c>
      <c r="G28" s="6" t="s">
        <v>796</v>
      </c>
      <c r="H28" s="6" t="s">
        <v>796</v>
      </c>
      <c r="I28" s="6" t="s">
        <v>796</v>
      </c>
      <c r="J28" s="6" t="s">
        <v>799</v>
      </c>
      <c r="K28" s="6" t="s">
        <v>808</v>
      </c>
      <c r="L28" s="6" t="s">
        <v>800</v>
      </c>
      <c r="M28" s="6" t="s">
        <v>818</v>
      </c>
      <c r="N28" s="6" t="s">
        <v>807</v>
      </c>
      <c r="O28" s="6" t="s">
        <v>805</v>
      </c>
      <c r="P28" s="6" t="s">
        <v>814</v>
      </c>
      <c r="Q28" s="6" t="s">
        <v>806</v>
      </c>
      <c r="R28" s="6" t="s">
        <v>806</v>
      </c>
      <c r="S28" s="6" t="s">
        <v>799</v>
      </c>
      <c r="T28" s="6" t="s">
        <v>806</v>
      </c>
      <c r="U28" s="6" t="s">
        <v>800</v>
      </c>
      <c r="V28" s="6" t="s">
        <v>800</v>
      </c>
      <c r="W28" s="6" t="s">
        <v>807</v>
      </c>
      <c r="X28" s="20" t="s">
        <v>818</v>
      </c>
      <c r="Y28" s="20" t="s">
        <v>794</v>
      </c>
      <c r="Z28" s="20" t="s">
        <v>799</v>
      </c>
      <c r="AA28" s="20" t="s">
        <v>796</v>
      </c>
      <c r="AB28" s="5"/>
      <c r="AC28" s="20" t="s">
        <v>811</v>
      </c>
      <c r="AD28" s="20" t="s">
        <v>796</v>
      </c>
      <c r="AE28" s="20" t="s">
        <v>812</v>
      </c>
      <c r="AF28" s="20" t="s">
        <v>795</v>
      </c>
      <c r="AG28" s="20" t="s">
        <v>813</v>
      </c>
      <c r="AH28" s="20" t="s">
        <v>807</v>
      </c>
      <c r="AI28" s="20" t="s">
        <v>811</v>
      </c>
      <c r="AJ28" s="20" t="s">
        <v>805</v>
      </c>
      <c r="AK28" s="17">
        <f t="shared" si="0"/>
        <v>41</v>
      </c>
      <c r="AL28" s="147">
        <v>99</v>
      </c>
      <c r="AM28" s="18">
        <f t="shared" si="1"/>
        <v>33</v>
      </c>
      <c r="AN28" s="4">
        <v>10</v>
      </c>
      <c r="AO28" s="4">
        <v>11</v>
      </c>
      <c r="AP28" s="4">
        <v>12</v>
      </c>
      <c r="AQ28" s="17">
        <v>35</v>
      </c>
      <c r="AR28" s="17">
        <v>41</v>
      </c>
    </row>
    <row r="29" spans="1:44" ht="23.25" customHeight="1">
      <c r="A29" s="4">
        <v>27</v>
      </c>
      <c r="B29" s="19" t="s">
        <v>792</v>
      </c>
      <c r="C29" s="6" t="s">
        <v>811</v>
      </c>
      <c r="D29" s="6" t="s">
        <v>796</v>
      </c>
      <c r="E29" s="6" t="s">
        <v>795</v>
      </c>
      <c r="F29" s="6" t="s">
        <v>800</v>
      </c>
      <c r="G29" s="6" t="s">
        <v>802</v>
      </c>
      <c r="H29" s="6" t="s">
        <v>807</v>
      </c>
      <c r="I29" s="6" t="s">
        <v>806</v>
      </c>
      <c r="J29" s="6" t="s">
        <v>795</v>
      </c>
      <c r="K29" s="6" t="s">
        <v>800</v>
      </c>
      <c r="L29" s="6" t="s">
        <v>801</v>
      </c>
      <c r="M29" s="6" t="s">
        <v>802</v>
      </c>
      <c r="N29" s="6" t="s">
        <v>807</v>
      </c>
      <c r="O29" s="6" t="s">
        <v>800</v>
      </c>
      <c r="P29" s="6" t="s">
        <v>799</v>
      </c>
      <c r="Q29" s="6" t="s">
        <v>798</v>
      </c>
      <c r="R29" s="6" t="s">
        <v>818</v>
      </c>
      <c r="S29" s="6" t="s">
        <v>798</v>
      </c>
      <c r="T29" s="6" t="s">
        <v>811</v>
      </c>
      <c r="U29" s="6" t="s">
        <v>802</v>
      </c>
      <c r="V29" s="6" t="s">
        <v>808</v>
      </c>
      <c r="W29" s="6" t="s">
        <v>798</v>
      </c>
      <c r="X29" s="20" t="s">
        <v>799</v>
      </c>
      <c r="Y29" s="20" t="s">
        <v>800</v>
      </c>
      <c r="Z29" s="20" t="s">
        <v>801</v>
      </c>
      <c r="AA29" s="20" t="s">
        <v>811</v>
      </c>
      <c r="AB29" s="20" t="s">
        <v>811</v>
      </c>
      <c r="AC29" s="5"/>
      <c r="AD29" s="20" t="s">
        <v>800</v>
      </c>
      <c r="AE29" s="20" t="s">
        <v>794</v>
      </c>
      <c r="AF29" s="20" t="s">
        <v>805</v>
      </c>
      <c r="AG29" s="20" t="s">
        <v>811</v>
      </c>
      <c r="AH29" s="20" t="s">
        <v>797</v>
      </c>
      <c r="AI29" s="20" t="s">
        <v>813</v>
      </c>
      <c r="AJ29" s="20" t="s">
        <v>815</v>
      </c>
      <c r="AK29" s="17">
        <f t="shared" si="0"/>
        <v>40</v>
      </c>
      <c r="AL29" s="147">
        <v>105</v>
      </c>
      <c r="AM29" s="18">
        <f t="shared" si="1"/>
        <v>33</v>
      </c>
      <c r="AN29" s="4">
        <v>11</v>
      </c>
      <c r="AO29" s="4">
        <v>7</v>
      </c>
      <c r="AP29" s="4">
        <v>15</v>
      </c>
      <c r="AQ29" s="17">
        <v>53</v>
      </c>
      <c r="AR29" s="17">
        <v>56</v>
      </c>
    </row>
    <row r="30" spans="1:44" ht="23.25" customHeight="1">
      <c r="A30" s="4">
        <v>28</v>
      </c>
      <c r="B30" s="19" t="s">
        <v>793</v>
      </c>
      <c r="C30" s="6" t="s">
        <v>800</v>
      </c>
      <c r="D30" s="6" t="s">
        <v>806</v>
      </c>
      <c r="E30" s="6" t="s">
        <v>818</v>
      </c>
      <c r="F30" s="6" t="s">
        <v>811</v>
      </c>
      <c r="G30" s="6" t="s">
        <v>796</v>
      </c>
      <c r="H30" s="6" t="s">
        <v>805</v>
      </c>
      <c r="I30" s="6" t="s">
        <v>794</v>
      </c>
      <c r="J30" s="6" t="s">
        <v>796</v>
      </c>
      <c r="K30" s="6" t="s">
        <v>796</v>
      </c>
      <c r="L30" s="6" t="s">
        <v>815</v>
      </c>
      <c r="M30" s="6" t="s">
        <v>805</v>
      </c>
      <c r="N30" s="6" t="s">
        <v>807</v>
      </c>
      <c r="O30" s="6" t="s">
        <v>795</v>
      </c>
      <c r="P30" s="6" t="s">
        <v>795</v>
      </c>
      <c r="Q30" s="6" t="s">
        <v>811</v>
      </c>
      <c r="R30" s="6" t="s">
        <v>797</v>
      </c>
      <c r="S30" s="6" t="s">
        <v>814</v>
      </c>
      <c r="T30" s="6" t="s">
        <v>811</v>
      </c>
      <c r="U30" s="6" t="s">
        <v>805</v>
      </c>
      <c r="V30" s="6" t="s">
        <v>822</v>
      </c>
      <c r="W30" s="6" t="s">
        <v>808</v>
      </c>
      <c r="X30" s="20" t="s">
        <v>805</v>
      </c>
      <c r="Y30" s="20" t="s">
        <v>800</v>
      </c>
      <c r="Z30" s="20" t="s">
        <v>796</v>
      </c>
      <c r="AA30" s="20" t="s">
        <v>815</v>
      </c>
      <c r="AB30" s="20" t="s">
        <v>796</v>
      </c>
      <c r="AC30" s="20" t="s">
        <v>799</v>
      </c>
      <c r="AD30" s="5"/>
      <c r="AE30" s="20" t="s">
        <v>813</v>
      </c>
      <c r="AF30" s="20" t="s">
        <v>800</v>
      </c>
      <c r="AG30" s="20" t="s">
        <v>794</v>
      </c>
      <c r="AH30" s="20" t="s">
        <v>798</v>
      </c>
      <c r="AI30" s="20" t="s">
        <v>808</v>
      </c>
      <c r="AJ30" s="20" t="s">
        <v>796</v>
      </c>
      <c r="AK30" s="17">
        <f t="shared" si="0"/>
        <v>40</v>
      </c>
      <c r="AL30" s="147">
        <v>102</v>
      </c>
      <c r="AM30" s="18">
        <f t="shared" si="1"/>
        <v>33</v>
      </c>
      <c r="AN30" s="4">
        <v>10</v>
      </c>
      <c r="AO30" s="4">
        <v>10</v>
      </c>
      <c r="AP30" s="4">
        <v>13</v>
      </c>
      <c r="AQ30" s="17">
        <v>49</v>
      </c>
      <c r="AR30" s="17">
        <v>46</v>
      </c>
    </row>
    <row r="31" spans="1:44" ht="23.25" customHeight="1">
      <c r="A31" s="4">
        <v>29</v>
      </c>
      <c r="B31" s="19" t="s">
        <v>245</v>
      </c>
      <c r="C31" s="6" t="s">
        <v>796</v>
      </c>
      <c r="D31" s="6" t="s">
        <v>794</v>
      </c>
      <c r="E31" s="6" t="s">
        <v>794</v>
      </c>
      <c r="F31" s="6" t="s">
        <v>811</v>
      </c>
      <c r="G31" s="6" t="s">
        <v>799</v>
      </c>
      <c r="H31" s="6" t="s">
        <v>812</v>
      </c>
      <c r="I31" s="6" t="s">
        <v>794</v>
      </c>
      <c r="J31" s="6" t="s">
        <v>798</v>
      </c>
      <c r="K31" s="6" t="s">
        <v>796</v>
      </c>
      <c r="L31" s="6" t="s">
        <v>807</v>
      </c>
      <c r="M31" s="6" t="s">
        <v>809</v>
      </c>
      <c r="N31" s="6" t="s">
        <v>796</v>
      </c>
      <c r="O31" s="6" t="s">
        <v>798</v>
      </c>
      <c r="P31" s="6" t="s">
        <v>797</v>
      </c>
      <c r="Q31" s="6" t="s">
        <v>796</v>
      </c>
      <c r="R31" s="6" t="s">
        <v>815</v>
      </c>
      <c r="S31" s="6" t="s">
        <v>805</v>
      </c>
      <c r="T31" s="6" t="s">
        <v>814</v>
      </c>
      <c r="U31" s="6" t="s">
        <v>799</v>
      </c>
      <c r="V31" s="6" t="s">
        <v>799</v>
      </c>
      <c r="W31" s="6" t="s">
        <v>796</v>
      </c>
      <c r="X31" s="20" t="s">
        <v>806</v>
      </c>
      <c r="Y31" s="20" t="s">
        <v>796</v>
      </c>
      <c r="Z31" s="20" t="s">
        <v>808</v>
      </c>
      <c r="AA31" s="20" t="s">
        <v>796</v>
      </c>
      <c r="AB31" s="20" t="s">
        <v>813</v>
      </c>
      <c r="AC31" s="20" t="s">
        <v>795</v>
      </c>
      <c r="AD31" s="20" t="s">
        <v>812</v>
      </c>
      <c r="AE31" s="5"/>
      <c r="AF31" s="20" t="s">
        <v>796</v>
      </c>
      <c r="AG31" s="20" t="s">
        <v>807</v>
      </c>
      <c r="AH31" s="20" t="s">
        <v>812</v>
      </c>
      <c r="AI31" s="20" t="s">
        <v>796</v>
      </c>
      <c r="AJ31" s="6" t="s">
        <v>811</v>
      </c>
      <c r="AK31" s="17">
        <f t="shared" si="0"/>
        <v>38</v>
      </c>
      <c r="AL31" s="147">
        <v>98</v>
      </c>
      <c r="AM31" s="18">
        <f t="shared" si="1"/>
        <v>33</v>
      </c>
      <c r="AN31" s="4">
        <v>9</v>
      </c>
      <c r="AO31" s="4">
        <v>11</v>
      </c>
      <c r="AP31" s="4">
        <v>13</v>
      </c>
      <c r="AQ31" s="17">
        <v>42</v>
      </c>
      <c r="AR31" s="17">
        <v>58</v>
      </c>
    </row>
    <row r="32" spans="1:44" ht="23.25" customHeight="1">
      <c r="A32" s="4">
        <v>30</v>
      </c>
      <c r="B32" s="19" t="s">
        <v>434</v>
      </c>
      <c r="C32" s="6" t="s">
        <v>796</v>
      </c>
      <c r="D32" s="6" t="s">
        <v>794</v>
      </c>
      <c r="E32" s="6" t="s">
        <v>818</v>
      </c>
      <c r="F32" s="6" t="s">
        <v>794</v>
      </c>
      <c r="G32" s="6" t="s">
        <v>794</v>
      </c>
      <c r="H32" s="6" t="s">
        <v>798</v>
      </c>
      <c r="I32" s="6" t="s">
        <v>799</v>
      </c>
      <c r="J32" s="6" t="s">
        <v>812</v>
      </c>
      <c r="K32" s="6" t="s">
        <v>815</v>
      </c>
      <c r="L32" s="6" t="s">
        <v>807</v>
      </c>
      <c r="M32" s="6" t="s">
        <v>799</v>
      </c>
      <c r="N32" s="6" t="s">
        <v>821</v>
      </c>
      <c r="O32" s="6" t="s">
        <v>796</v>
      </c>
      <c r="P32" s="6" t="s">
        <v>811</v>
      </c>
      <c r="Q32" s="6" t="s">
        <v>811</v>
      </c>
      <c r="R32" s="6" t="s">
        <v>795</v>
      </c>
      <c r="S32" s="6" t="s">
        <v>818</v>
      </c>
      <c r="T32" s="6" t="s">
        <v>807</v>
      </c>
      <c r="U32" s="6" t="s">
        <v>795</v>
      </c>
      <c r="V32" s="6" t="s">
        <v>800</v>
      </c>
      <c r="W32" s="6" t="s">
        <v>805</v>
      </c>
      <c r="X32" s="20" t="s">
        <v>811</v>
      </c>
      <c r="Y32" s="20" t="s">
        <v>794</v>
      </c>
      <c r="Z32" s="20" t="s">
        <v>794</v>
      </c>
      <c r="AA32" s="20" t="s">
        <v>798</v>
      </c>
      <c r="AB32" s="20" t="s">
        <v>794</v>
      </c>
      <c r="AC32" s="20" t="s">
        <v>806</v>
      </c>
      <c r="AD32" s="20" t="s">
        <v>799</v>
      </c>
      <c r="AE32" s="20" t="s">
        <v>796</v>
      </c>
      <c r="AF32" s="5"/>
      <c r="AG32" s="20" t="s">
        <v>800</v>
      </c>
      <c r="AH32" s="20" t="s">
        <v>798</v>
      </c>
      <c r="AI32" s="20" t="s">
        <v>806</v>
      </c>
      <c r="AJ32" s="20" t="s">
        <v>799</v>
      </c>
      <c r="AK32" s="17">
        <f t="shared" si="0"/>
        <v>36</v>
      </c>
      <c r="AL32" s="147">
        <v>99</v>
      </c>
      <c r="AM32" s="18">
        <f t="shared" si="1"/>
        <v>33</v>
      </c>
      <c r="AN32" s="4">
        <v>9</v>
      </c>
      <c r="AO32" s="4">
        <v>9</v>
      </c>
      <c r="AP32" s="4">
        <v>15</v>
      </c>
      <c r="AQ32" s="17">
        <v>40</v>
      </c>
      <c r="AR32" s="17">
        <v>59</v>
      </c>
    </row>
    <row r="33" spans="1:44" ht="23.25" customHeight="1">
      <c r="A33" s="4">
        <v>31</v>
      </c>
      <c r="B33" s="19" t="s">
        <v>443</v>
      </c>
      <c r="C33" s="6" t="s">
        <v>794</v>
      </c>
      <c r="D33" s="6" t="s">
        <v>794</v>
      </c>
      <c r="E33" s="6" t="s">
        <v>798</v>
      </c>
      <c r="F33" s="6" t="s">
        <v>807</v>
      </c>
      <c r="G33" s="6" t="s">
        <v>812</v>
      </c>
      <c r="H33" s="6" t="s">
        <v>807</v>
      </c>
      <c r="I33" s="6" t="s">
        <v>811</v>
      </c>
      <c r="J33" s="6" t="s">
        <v>800</v>
      </c>
      <c r="K33" s="6" t="s">
        <v>797</v>
      </c>
      <c r="L33" s="6" t="s">
        <v>811</v>
      </c>
      <c r="M33" s="6" t="s">
        <v>795</v>
      </c>
      <c r="N33" s="6" t="s">
        <v>805</v>
      </c>
      <c r="O33" s="6" t="s">
        <v>805</v>
      </c>
      <c r="P33" s="6" t="s">
        <v>799</v>
      </c>
      <c r="Q33" s="6" t="s">
        <v>811</v>
      </c>
      <c r="R33" s="6" t="s">
        <v>807</v>
      </c>
      <c r="S33" s="6" t="s">
        <v>798</v>
      </c>
      <c r="T33" s="6" t="s">
        <v>802</v>
      </c>
      <c r="U33" s="6" t="s">
        <v>815</v>
      </c>
      <c r="V33" s="6" t="s">
        <v>794</v>
      </c>
      <c r="W33" s="6" t="s">
        <v>795</v>
      </c>
      <c r="X33" s="20" t="s">
        <v>799</v>
      </c>
      <c r="Y33" s="20" t="s">
        <v>796</v>
      </c>
      <c r="Z33" s="20" t="s">
        <v>802</v>
      </c>
      <c r="AA33" s="20" t="s">
        <v>796</v>
      </c>
      <c r="AB33" s="20" t="s">
        <v>812</v>
      </c>
      <c r="AC33" s="20" t="s">
        <v>811</v>
      </c>
      <c r="AD33" s="20" t="s">
        <v>795</v>
      </c>
      <c r="AE33" s="20" t="s">
        <v>808</v>
      </c>
      <c r="AF33" s="20" t="s">
        <v>799</v>
      </c>
      <c r="AG33" s="5"/>
      <c r="AH33" s="20" t="s">
        <v>796</v>
      </c>
      <c r="AI33" s="20" t="s">
        <v>805</v>
      </c>
      <c r="AJ33" s="20" t="s">
        <v>811</v>
      </c>
      <c r="AK33" s="17">
        <f t="shared" si="0"/>
        <v>35</v>
      </c>
      <c r="AL33" s="147">
        <v>92</v>
      </c>
      <c r="AM33" s="18">
        <f t="shared" si="1"/>
        <v>33</v>
      </c>
      <c r="AN33" s="4">
        <v>9</v>
      </c>
      <c r="AO33" s="4">
        <v>8</v>
      </c>
      <c r="AP33" s="4">
        <v>16</v>
      </c>
      <c r="AQ33" s="17">
        <v>45</v>
      </c>
      <c r="AR33" s="17">
        <v>60</v>
      </c>
    </row>
    <row r="34" spans="1:44" ht="23.25" customHeight="1">
      <c r="A34" s="4">
        <v>32</v>
      </c>
      <c r="B34" s="19" t="s">
        <v>247</v>
      </c>
      <c r="C34" s="6" t="s">
        <v>794</v>
      </c>
      <c r="D34" s="6" t="s">
        <v>796</v>
      </c>
      <c r="E34" s="6" t="s">
        <v>809</v>
      </c>
      <c r="F34" s="6" t="s">
        <v>800</v>
      </c>
      <c r="G34" s="6" t="s">
        <v>805</v>
      </c>
      <c r="H34" s="6" t="s">
        <v>800</v>
      </c>
      <c r="I34" s="6" t="s">
        <v>794</v>
      </c>
      <c r="J34" s="6" t="s">
        <v>811</v>
      </c>
      <c r="K34" s="6" t="s">
        <v>800</v>
      </c>
      <c r="L34" s="6" t="s">
        <v>819</v>
      </c>
      <c r="M34" s="6" t="s">
        <v>796</v>
      </c>
      <c r="N34" s="6" t="s">
        <v>796</v>
      </c>
      <c r="O34" s="6" t="s">
        <v>798</v>
      </c>
      <c r="P34" s="6" t="s">
        <v>807</v>
      </c>
      <c r="Q34" s="6" t="s">
        <v>794</v>
      </c>
      <c r="R34" s="6" t="s">
        <v>811</v>
      </c>
      <c r="S34" s="6" t="s">
        <v>794</v>
      </c>
      <c r="T34" s="6" t="s">
        <v>801</v>
      </c>
      <c r="U34" s="6" t="s">
        <v>796</v>
      </c>
      <c r="V34" s="6" t="s">
        <v>811</v>
      </c>
      <c r="W34" s="6" t="s">
        <v>800</v>
      </c>
      <c r="X34" s="20" t="s">
        <v>798</v>
      </c>
      <c r="Y34" s="20" t="s">
        <v>820</v>
      </c>
      <c r="Z34" s="20" t="s">
        <v>813</v>
      </c>
      <c r="AA34" s="20" t="s">
        <v>821</v>
      </c>
      <c r="AB34" s="20" t="s">
        <v>808</v>
      </c>
      <c r="AC34" s="20" t="s">
        <v>798</v>
      </c>
      <c r="AD34" s="20" t="s">
        <v>797</v>
      </c>
      <c r="AE34" s="20" t="s">
        <v>813</v>
      </c>
      <c r="AF34" s="20" t="s">
        <v>797</v>
      </c>
      <c r="AG34" s="20" t="s">
        <v>796</v>
      </c>
      <c r="AH34" s="5"/>
      <c r="AI34" s="20" t="s">
        <v>800</v>
      </c>
      <c r="AJ34" s="20" t="s">
        <v>814</v>
      </c>
      <c r="AK34" s="17">
        <f t="shared" si="0"/>
        <v>30</v>
      </c>
      <c r="AL34" s="147">
        <v>108</v>
      </c>
      <c r="AM34" s="18">
        <f t="shared" si="1"/>
        <v>33</v>
      </c>
      <c r="AN34" s="4">
        <v>7</v>
      </c>
      <c r="AO34" s="4">
        <v>9</v>
      </c>
      <c r="AP34" s="4">
        <v>17</v>
      </c>
      <c r="AQ34" s="17">
        <v>50</v>
      </c>
      <c r="AR34" s="17">
        <v>63</v>
      </c>
    </row>
    <row r="35" spans="1:44" ht="23.25" customHeight="1">
      <c r="A35" s="4">
        <v>33</v>
      </c>
      <c r="B35" s="19" t="s">
        <v>246</v>
      </c>
      <c r="C35" s="6" t="s">
        <v>800</v>
      </c>
      <c r="D35" s="6" t="s">
        <v>800</v>
      </c>
      <c r="E35" s="6" t="s">
        <v>814</v>
      </c>
      <c r="F35" s="6" t="s">
        <v>807</v>
      </c>
      <c r="G35" s="6" t="s">
        <v>807</v>
      </c>
      <c r="H35" s="6" t="s">
        <v>800</v>
      </c>
      <c r="I35" s="6" t="s">
        <v>805</v>
      </c>
      <c r="J35" s="6" t="s">
        <v>805</v>
      </c>
      <c r="K35" s="6" t="s">
        <v>811</v>
      </c>
      <c r="L35" s="6" t="s">
        <v>798</v>
      </c>
      <c r="M35" s="6" t="s">
        <v>794</v>
      </c>
      <c r="N35" s="6" t="s">
        <v>801</v>
      </c>
      <c r="O35" s="6" t="s">
        <v>802</v>
      </c>
      <c r="P35" s="6" t="s">
        <v>806</v>
      </c>
      <c r="Q35" s="6" t="s">
        <v>806</v>
      </c>
      <c r="R35" s="6" t="s">
        <v>797</v>
      </c>
      <c r="S35" s="6" t="s">
        <v>845</v>
      </c>
      <c r="T35" s="6" t="s">
        <v>794</v>
      </c>
      <c r="U35" s="6" t="s">
        <v>809</v>
      </c>
      <c r="V35" s="6" t="s">
        <v>808</v>
      </c>
      <c r="W35" s="6" t="s">
        <v>794</v>
      </c>
      <c r="X35" s="20" t="s">
        <v>812</v>
      </c>
      <c r="Y35" s="20" t="s">
        <v>797</v>
      </c>
      <c r="Z35" s="20" t="s">
        <v>796</v>
      </c>
      <c r="AA35" s="20" t="s">
        <v>800</v>
      </c>
      <c r="AB35" s="20" t="s">
        <v>811</v>
      </c>
      <c r="AC35" s="20" t="s">
        <v>812</v>
      </c>
      <c r="AD35" s="20" t="s">
        <v>807</v>
      </c>
      <c r="AE35" s="20" t="s">
        <v>796</v>
      </c>
      <c r="AF35" s="20" t="s">
        <v>805</v>
      </c>
      <c r="AG35" s="20" t="s">
        <v>806</v>
      </c>
      <c r="AH35" s="20" t="s">
        <v>799</v>
      </c>
      <c r="AI35" s="5"/>
      <c r="AJ35" s="20" t="s">
        <v>807</v>
      </c>
      <c r="AK35" s="17">
        <f t="shared" si="0"/>
        <v>28</v>
      </c>
      <c r="AL35" s="147">
        <v>87</v>
      </c>
      <c r="AM35" s="18">
        <f t="shared" si="1"/>
        <v>33</v>
      </c>
      <c r="AN35" s="4">
        <v>8</v>
      </c>
      <c r="AO35" s="4">
        <v>4</v>
      </c>
      <c r="AP35" s="4">
        <v>21</v>
      </c>
      <c r="AQ35" s="17">
        <v>35</v>
      </c>
      <c r="AR35" s="17">
        <v>65</v>
      </c>
    </row>
    <row r="36" spans="1:44" ht="23.25" customHeight="1">
      <c r="A36" s="4">
        <v>34</v>
      </c>
      <c r="B36" s="19" t="s">
        <v>441</v>
      </c>
      <c r="C36" s="6" t="s">
        <v>798</v>
      </c>
      <c r="D36" s="6" t="s">
        <v>811</v>
      </c>
      <c r="E36" s="6" t="s">
        <v>796</v>
      </c>
      <c r="F36" s="6" t="s">
        <v>805</v>
      </c>
      <c r="G36" s="6" t="s">
        <v>796</v>
      </c>
      <c r="H36" s="6" t="s">
        <v>811</v>
      </c>
      <c r="I36" s="6" t="s">
        <v>806</v>
      </c>
      <c r="J36" s="6" t="s">
        <v>800</v>
      </c>
      <c r="K36" s="6" t="s">
        <v>800</v>
      </c>
      <c r="L36" s="6" t="s">
        <v>796</v>
      </c>
      <c r="M36" s="6" t="s">
        <v>845</v>
      </c>
      <c r="N36" s="6" t="s">
        <v>796</v>
      </c>
      <c r="O36" s="6" t="s">
        <v>807</v>
      </c>
      <c r="P36" s="6" t="s">
        <v>807</v>
      </c>
      <c r="Q36" s="6" t="s">
        <v>798</v>
      </c>
      <c r="R36" s="6" t="s">
        <v>802</v>
      </c>
      <c r="S36" s="6" t="s">
        <v>807</v>
      </c>
      <c r="T36" s="6" t="s">
        <v>800</v>
      </c>
      <c r="U36" s="6" t="s">
        <v>798</v>
      </c>
      <c r="V36" s="6" t="s">
        <v>802</v>
      </c>
      <c r="W36" s="6" t="s">
        <v>814</v>
      </c>
      <c r="X36" s="20" t="s">
        <v>805</v>
      </c>
      <c r="Y36" s="20" t="s">
        <v>796</v>
      </c>
      <c r="Z36" s="20" t="s">
        <v>795</v>
      </c>
      <c r="AA36" s="20" t="s">
        <v>798</v>
      </c>
      <c r="AB36" s="20" t="s">
        <v>806</v>
      </c>
      <c r="AC36" s="20" t="s">
        <v>814</v>
      </c>
      <c r="AD36" s="20" t="s">
        <v>796</v>
      </c>
      <c r="AE36" s="6" t="s">
        <v>811</v>
      </c>
      <c r="AF36" s="20" t="s">
        <v>800</v>
      </c>
      <c r="AG36" s="20" t="s">
        <v>811</v>
      </c>
      <c r="AH36" s="20" t="s">
        <v>815</v>
      </c>
      <c r="AI36" s="20" t="s">
        <v>808</v>
      </c>
      <c r="AJ36" s="5"/>
      <c r="AK36" s="17">
        <f t="shared" si="0"/>
        <v>25</v>
      </c>
      <c r="AL36" s="147">
        <v>93</v>
      </c>
      <c r="AM36" s="18">
        <f t="shared" si="1"/>
        <v>33</v>
      </c>
      <c r="AN36" s="4">
        <v>5</v>
      </c>
      <c r="AO36" s="4">
        <v>10</v>
      </c>
      <c r="AP36" s="4">
        <v>18</v>
      </c>
      <c r="AQ36" s="17">
        <v>36</v>
      </c>
      <c r="AR36" s="17">
        <v>64</v>
      </c>
    </row>
    <row r="37" spans="38:44" ht="25.5" customHeight="1">
      <c r="AL37" s="3">
        <f aca="true" t="shared" si="2" ref="AL37:AR37">SUM(AL3:AL36)</f>
        <v>3586</v>
      </c>
      <c r="AM37" s="3">
        <f t="shared" si="2"/>
        <v>1122</v>
      </c>
      <c r="AN37" s="3">
        <f t="shared" si="2"/>
        <v>412</v>
      </c>
      <c r="AO37" s="3">
        <f t="shared" si="2"/>
        <v>298</v>
      </c>
      <c r="AP37" s="3">
        <f t="shared" si="2"/>
        <v>412</v>
      </c>
      <c r="AQ37" s="3">
        <f t="shared" si="2"/>
        <v>1566</v>
      </c>
      <c r="AR37" s="3">
        <f t="shared" si="2"/>
        <v>1566</v>
      </c>
    </row>
    <row r="38" ht="25.5" customHeight="1"/>
    <row r="39" ht="25.5" customHeight="1"/>
    <row r="40" ht="25.5" customHeight="1"/>
    <row r="41" ht="25.5" customHeight="1"/>
  </sheetData>
  <sheetProtection/>
  <printOptions/>
  <pageMargins left="0.2" right="0.2" top="0.58" bottom="0.43" header="0.41" footer="0.34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80" zoomScaleNormal="80" zoomScalePageLayoutView="0" workbookViewId="0" topLeftCell="A1">
      <selection activeCell="AI19" sqref="AI19"/>
    </sheetView>
  </sheetViews>
  <sheetFormatPr defaultColWidth="7.875" defaultRowHeight="12.75"/>
  <cols>
    <col min="1" max="1" width="4.375" style="3" customWidth="1"/>
    <col min="2" max="2" width="15.375" style="3" customWidth="1"/>
    <col min="3" max="26" width="5.625" style="3" customWidth="1"/>
    <col min="27" max="27" width="5.375" style="3" customWidth="1"/>
    <col min="28" max="28" width="6.125" style="3" customWidth="1"/>
    <col min="29" max="29" width="5.00390625" style="3" customWidth="1"/>
    <col min="30" max="32" width="4.375" style="3" customWidth="1"/>
    <col min="33" max="34" width="5.625" style="3" customWidth="1"/>
    <col min="35" max="16384" width="7.875" style="3" customWidth="1"/>
  </cols>
  <sheetData>
    <row r="1" spans="1:26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  <c r="AA2" s="13" t="s">
        <v>109</v>
      </c>
      <c r="AB2" s="13" t="s">
        <v>115</v>
      </c>
      <c r="AC2" s="13" t="s">
        <v>116</v>
      </c>
      <c r="AD2" s="13" t="s">
        <v>110</v>
      </c>
      <c r="AE2" s="13" t="s">
        <v>111</v>
      </c>
      <c r="AF2" s="13" t="s">
        <v>112</v>
      </c>
      <c r="AG2" s="13" t="s">
        <v>113</v>
      </c>
      <c r="AH2" s="13" t="s">
        <v>114</v>
      </c>
    </row>
    <row r="3" spans="1:34" ht="25.5" customHeight="1">
      <c r="A3" s="4">
        <v>1</v>
      </c>
      <c r="B3" s="198" t="s">
        <v>443</v>
      </c>
      <c r="C3" s="5"/>
      <c r="D3" s="6" t="s">
        <v>3</v>
      </c>
      <c r="E3" s="6" t="s">
        <v>103</v>
      </c>
      <c r="F3" s="6" t="s">
        <v>277</v>
      </c>
      <c r="G3" s="6" t="s">
        <v>352</v>
      </c>
      <c r="H3" s="6" t="s">
        <v>303</v>
      </c>
      <c r="I3" s="6" t="s">
        <v>85</v>
      </c>
      <c r="J3" s="6" t="s">
        <v>72</v>
      </c>
      <c r="K3" s="6" t="s">
        <v>539</v>
      </c>
      <c r="L3" s="6" t="s">
        <v>607</v>
      </c>
      <c r="M3" s="6" t="s">
        <v>631</v>
      </c>
      <c r="N3" s="6" t="s">
        <v>535</v>
      </c>
      <c r="O3" s="6" t="s">
        <v>5</v>
      </c>
      <c r="P3" s="6" t="s">
        <v>187</v>
      </c>
      <c r="Q3" s="6" t="s">
        <v>185</v>
      </c>
      <c r="R3" s="6" t="s">
        <v>345</v>
      </c>
      <c r="S3" s="6" t="s">
        <v>23</v>
      </c>
      <c r="T3" s="6" t="s">
        <v>349</v>
      </c>
      <c r="U3" s="6" t="s">
        <v>539</v>
      </c>
      <c r="V3" s="6" t="s">
        <v>191</v>
      </c>
      <c r="W3" s="6" t="s">
        <v>47</v>
      </c>
      <c r="X3" s="6" t="s">
        <v>974</v>
      </c>
      <c r="Y3" s="6" t="s">
        <v>242</v>
      </c>
      <c r="Z3" s="6" t="s">
        <v>985</v>
      </c>
      <c r="AA3" s="17">
        <v>83</v>
      </c>
      <c r="AB3" s="17">
        <v>186</v>
      </c>
      <c r="AC3" s="18">
        <f>AD3+AE3+AF3</f>
        <v>46</v>
      </c>
      <c r="AD3" s="18">
        <v>25</v>
      </c>
      <c r="AE3" s="18">
        <v>8</v>
      </c>
      <c r="AF3" s="18">
        <v>13</v>
      </c>
      <c r="AG3" s="17">
        <v>80</v>
      </c>
      <c r="AH3" s="17">
        <v>60</v>
      </c>
    </row>
    <row r="4" spans="1:34" ht="25.5" customHeight="1">
      <c r="A4" s="4">
        <v>2</v>
      </c>
      <c r="B4" s="198" t="s">
        <v>121</v>
      </c>
      <c r="C4" s="6" t="s">
        <v>28</v>
      </c>
      <c r="D4" s="5"/>
      <c r="E4" s="6" t="s">
        <v>59</v>
      </c>
      <c r="F4" s="20" t="s">
        <v>474</v>
      </c>
      <c r="G4" s="6" t="s">
        <v>158</v>
      </c>
      <c r="H4" s="6" t="s">
        <v>303</v>
      </c>
      <c r="I4" s="6" t="s">
        <v>292</v>
      </c>
      <c r="J4" s="6" t="s">
        <v>6</v>
      </c>
      <c r="K4" s="6" t="s">
        <v>191</v>
      </c>
      <c r="L4" s="6" t="s">
        <v>335</v>
      </c>
      <c r="M4" s="6" t="s">
        <v>357</v>
      </c>
      <c r="N4" s="6" t="s">
        <v>478</v>
      </c>
      <c r="O4" s="6" t="s">
        <v>9</v>
      </c>
      <c r="P4" s="6" t="s">
        <v>701</v>
      </c>
      <c r="Q4" s="6" t="s">
        <v>26</v>
      </c>
      <c r="R4" s="6" t="s">
        <v>298</v>
      </c>
      <c r="S4" s="6" t="s">
        <v>94</v>
      </c>
      <c r="T4" s="6" t="s">
        <v>61</v>
      </c>
      <c r="U4" s="6" t="s">
        <v>101</v>
      </c>
      <c r="V4" s="6" t="s">
        <v>332</v>
      </c>
      <c r="W4" s="6" t="s">
        <v>478</v>
      </c>
      <c r="X4" s="6" t="s">
        <v>392</v>
      </c>
      <c r="Y4" s="6" t="s">
        <v>203</v>
      </c>
      <c r="Z4" s="6" t="s">
        <v>992</v>
      </c>
      <c r="AA4" s="17">
        <v>80</v>
      </c>
      <c r="AB4" s="17">
        <v>189</v>
      </c>
      <c r="AC4" s="18">
        <f aca="true" t="shared" si="0" ref="AC4:AC26">AD4+AE4+AF4</f>
        <v>46</v>
      </c>
      <c r="AD4" s="18">
        <v>24</v>
      </c>
      <c r="AE4" s="18">
        <v>8</v>
      </c>
      <c r="AF4" s="18">
        <v>14</v>
      </c>
      <c r="AG4" s="17">
        <v>74</v>
      </c>
      <c r="AH4" s="17">
        <v>56</v>
      </c>
    </row>
    <row r="5" spans="1:34" ht="25.5" customHeight="1">
      <c r="A5" s="4">
        <v>3</v>
      </c>
      <c r="B5" s="198" t="s">
        <v>133</v>
      </c>
      <c r="C5" s="6" t="s">
        <v>104</v>
      </c>
      <c r="D5" s="6" t="s">
        <v>60</v>
      </c>
      <c r="E5" s="5"/>
      <c r="F5" s="6" t="s">
        <v>92</v>
      </c>
      <c r="G5" s="6" t="s">
        <v>196</v>
      </c>
      <c r="H5" s="6" t="s">
        <v>530</v>
      </c>
      <c r="I5" s="6" t="s">
        <v>529</v>
      </c>
      <c r="J5" s="6" t="s">
        <v>21</v>
      </c>
      <c r="K5" s="6" t="s">
        <v>302</v>
      </c>
      <c r="L5" s="6" t="s">
        <v>46</v>
      </c>
      <c r="M5" s="6" t="s">
        <v>185</v>
      </c>
      <c r="N5" s="6" t="s">
        <v>276</v>
      </c>
      <c r="O5" s="6" t="s">
        <v>677</v>
      </c>
      <c r="P5" s="6" t="s">
        <v>53</v>
      </c>
      <c r="Q5" s="6" t="s">
        <v>258</v>
      </c>
      <c r="R5" s="6" t="s">
        <v>596</v>
      </c>
      <c r="S5" s="6" t="s">
        <v>50</v>
      </c>
      <c r="T5" s="6" t="s">
        <v>476</v>
      </c>
      <c r="U5" s="6" t="s">
        <v>46</v>
      </c>
      <c r="V5" s="6" t="s">
        <v>391</v>
      </c>
      <c r="W5" s="6" t="s">
        <v>476</v>
      </c>
      <c r="X5" s="6" t="s">
        <v>187</v>
      </c>
      <c r="Y5" s="6" t="s">
        <v>6</v>
      </c>
      <c r="Z5" s="6" t="s">
        <v>741</v>
      </c>
      <c r="AA5" s="17">
        <v>75</v>
      </c>
      <c r="AB5" s="17">
        <v>189</v>
      </c>
      <c r="AC5" s="18">
        <f t="shared" si="0"/>
        <v>46</v>
      </c>
      <c r="AD5" s="18">
        <v>22</v>
      </c>
      <c r="AE5" s="18">
        <v>9</v>
      </c>
      <c r="AF5" s="18">
        <v>15</v>
      </c>
      <c r="AG5" s="17">
        <v>77</v>
      </c>
      <c r="AH5" s="17">
        <v>66</v>
      </c>
    </row>
    <row r="6" spans="1:34" ht="25.5" customHeight="1">
      <c r="A6" s="4">
        <v>4</v>
      </c>
      <c r="B6" s="198" t="s">
        <v>125</v>
      </c>
      <c r="C6" s="20" t="s">
        <v>276</v>
      </c>
      <c r="D6" s="20" t="s">
        <v>475</v>
      </c>
      <c r="E6" s="6" t="s">
        <v>91</v>
      </c>
      <c r="F6" s="5"/>
      <c r="G6" s="20" t="s">
        <v>75</v>
      </c>
      <c r="H6" s="20" t="s">
        <v>248</v>
      </c>
      <c r="I6" s="20" t="s">
        <v>268</v>
      </c>
      <c r="J6" s="20" t="s">
        <v>85</v>
      </c>
      <c r="K6" s="20" t="s">
        <v>546</v>
      </c>
      <c r="L6" s="20" t="s">
        <v>331</v>
      </c>
      <c r="M6" s="20" t="s">
        <v>237</v>
      </c>
      <c r="N6" s="12" t="s">
        <v>989</v>
      </c>
      <c r="O6" s="6" t="s">
        <v>502</v>
      </c>
      <c r="P6" s="6" t="s">
        <v>966</v>
      </c>
      <c r="Q6" s="6" t="s">
        <v>967</v>
      </c>
      <c r="R6" s="6" t="s">
        <v>237</v>
      </c>
      <c r="S6" s="6" t="s">
        <v>396</v>
      </c>
      <c r="T6" s="6" t="s">
        <v>40</v>
      </c>
      <c r="U6" s="6" t="s">
        <v>30</v>
      </c>
      <c r="V6" s="20" t="s">
        <v>462</v>
      </c>
      <c r="W6" s="6" t="s">
        <v>366</v>
      </c>
      <c r="X6" s="6" t="s">
        <v>193</v>
      </c>
      <c r="Y6" s="6" t="s">
        <v>272</v>
      </c>
      <c r="Z6" s="6" t="s">
        <v>264</v>
      </c>
      <c r="AA6" s="17">
        <v>72</v>
      </c>
      <c r="AB6" s="17">
        <v>201</v>
      </c>
      <c r="AC6" s="18">
        <f t="shared" si="0"/>
        <v>46</v>
      </c>
      <c r="AD6" s="18">
        <v>21</v>
      </c>
      <c r="AE6" s="18">
        <v>10</v>
      </c>
      <c r="AF6" s="18">
        <v>15</v>
      </c>
      <c r="AG6" s="17">
        <v>75</v>
      </c>
      <c r="AH6" s="17">
        <v>52</v>
      </c>
    </row>
    <row r="7" spans="1:34" ht="25.5" customHeight="1">
      <c r="A7" s="4">
        <v>5</v>
      </c>
      <c r="B7" s="198" t="s">
        <v>175</v>
      </c>
      <c r="C7" s="6" t="s">
        <v>351</v>
      </c>
      <c r="D7" s="6" t="s">
        <v>151</v>
      </c>
      <c r="E7" s="6" t="s">
        <v>248</v>
      </c>
      <c r="F7" s="6" t="s">
        <v>76</v>
      </c>
      <c r="G7" s="5"/>
      <c r="H7" s="6" t="s">
        <v>209</v>
      </c>
      <c r="I7" s="6" t="s">
        <v>152</v>
      </c>
      <c r="J7" s="6" t="s">
        <v>740</v>
      </c>
      <c r="K7" s="6" t="s">
        <v>18</v>
      </c>
      <c r="L7" s="6" t="s">
        <v>996</v>
      </c>
      <c r="M7" s="6" t="s">
        <v>50</v>
      </c>
      <c r="N7" s="6" t="s">
        <v>1</v>
      </c>
      <c r="O7" s="6" t="s">
        <v>1002</v>
      </c>
      <c r="P7" s="6" t="s">
        <v>107</v>
      </c>
      <c r="Q7" s="6" t="s">
        <v>450</v>
      </c>
      <c r="R7" s="6" t="s">
        <v>48</v>
      </c>
      <c r="S7" s="12" t="s">
        <v>990</v>
      </c>
      <c r="T7" s="6" t="s">
        <v>396</v>
      </c>
      <c r="U7" s="6" t="s">
        <v>304</v>
      </c>
      <c r="V7" s="20" t="s">
        <v>159</v>
      </c>
      <c r="W7" s="6" t="s">
        <v>299</v>
      </c>
      <c r="X7" s="6" t="s">
        <v>155</v>
      </c>
      <c r="Y7" s="6" t="s">
        <v>106</v>
      </c>
      <c r="Z7" s="6" t="s">
        <v>987</v>
      </c>
      <c r="AA7" s="17">
        <v>71</v>
      </c>
      <c r="AB7" s="17">
        <v>188</v>
      </c>
      <c r="AC7" s="18">
        <f t="shared" si="0"/>
        <v>46</v>
      </c>
      <c r="AD7" s="18">
        <v>20</v>
      </c>
      <c r="AE7" s="18">
        <v>12</v>
      </c>
      <c r="AF7" s="18">
        <v>14</v>
      </c>
      <c r="AG7" s="17">
        <v>73</v>
      </c>
      <c r="AH7" s="17">
        <v>55</v>
      </c>
    </row>
    <row r="8" spans="1:34" ht="25.5" customHeight="1">
      <c r="A8" s="4">
        <v>6</v>
      </c>
      <c r="B8" s="198" t="s">
        <v>120</v>
      </c>
      <c r="C8" s="6" t="s">
        <v>302</v>
      </c>
      <c r="D8" s="6" t="s">
        <v>302</v>
      </c>
      <c r="E8" s="6" t="s">
        <v>150</v>
      </c>
      <c r="F8" s="6" t="s">
        <v>196</v>
      </c>
      <c r="G8" s="6" t="s">
        <v>208</v>
      </c>
      <c r="H8" s="5"/>
      <c r="I8" s="6" t="s">
        <v>209</v>
      </c>
      <c r="J8" s="6" t="s">
        <v>13</v>
      </c>
      <c r="K8" s="6" t="s">
        <v>168</v>
      </c>
      <c r="L8" s="6" t="s">
        <v>75</v>
      </c>
      <c r="M8" s="6" t="s">
        <v>47</v>
      </c>
      <c r="N8" s="6" t="s">
        <v>360</v>
      </c>
      <c r="O8" s="6" t="s">
        <v>425</v>
      </c>
      <c r="P8" s="6" t="s">
        <v>9</v>
      </c>
      <c r="Q8" s="6" t="s">
        <v>0</v>
      </c>
      <c r="R8" s="6" t="s">
        <v>101</v>
      </c>
      <c r="S8" s="6" t="s">
        <v>9</v>
      </c>
      <c r="T8" s="6" t="s">
        <v>62</v>
      </c>
      <c r="U8" s="6" t="s">
        <v>228</v>
      </c>
      <c r="V8" s="6" t="s">
        <v>381</v>
      </c>
      <c r="W8" s="6" t="s">
        <v>752</v>
      </c>
      <c r="X8" s="6" t="s">
        <v>540</v>
      </c>
      <c r="Y8" s="6" t="s">
        <v>704</v>
      </c>
      <c r="Z8" s="6" t="s">
        <v>274</v>
      </c>
      <c r="AA8" s="17">
        <v>70</v>
      </c>
      <c r="AB8" s="17">
        <v>181</v>
      </c>
      <c r="AC8" s="18">
        <f t="shared" si="0"/>
        <v>46</v>
      </c>
      <c r="AD8" s="18">
        <v>21</v>
      </c>
      <c r="AE8" s="18">
        <v>7</v>
      </c>
      <c r="AF8" s="18">
        <v>18</v>
      </c>
      <c r="AG8" s="17">
        <v>70</v>
      </c>
      <c r="AH8" s="17">
        <v>60</v>
      </c>
    </row>
    <row r="9" spans="1:34" ht="25.5" customHeight="1">
      <c r="A9" s="4">
        <v>7</v>
      </c>
      <c r="B9" s="198" t="s">
        <v>141</v>
      </c>
      <c r="C9" s="6" t="s">
        <v>86</v>
      </c>
      <c r="D9" s="6" t="s">
        <v>168</v>
      </c>
      <c r="E9" s="6" t="s">
        <v>529</v>
      </c>
      <c r="F9" s="6" t="s">
        <v>269</v>
      </c>
      <c r="G9" s="6" t="s">
        <v>360</v>
      </c>
      <c r="H9" s="6" t="s">
        <v>208</v>
      </c>
      <c r="I9" s="5"/>
      <c r="J9" s="6" t="s">
        <v>1011</v>
      </c>
      <c r="K9" s="6" t="s">
        <v>216</v>
      </c>
      <c r="L9" s="6" t="s">
        <v>540</v>
      </c>
      <c r="M9" s="6" t="s">
        <v>6</v>
      </c>
      <c r="N9" s="6" t="s">
        <v>157</v>
      </c>
      <c r="O9" s="6" t="s">
        <v>84</v>
      </c>
      <c r="P9" s="6" t="s">
        <v>530</v>
      </c>
      <c r="Q9" s="6" t="s">
        <v>628</v>
      </c>
      <c r="R9" s="6" t="s">
        <v>62</v>
      </c>
      <c r="S9" s="6" t="s">
        <v>156</v>
      </c>
      <c r="T9" s="6" t="s">
        <v>204</v>
      </c>
      <c r="U9" s="6" t="s">
        <v>689</v>
      </c>
      <c r="V9" s="6" t="s">
        <v>586</v>
      </c>
      <c r="W9" s="6" t="s">
        <v>995</v>
      </c>
      <c r="X9" s="6" t="s">
        <v>225</v>
      </c>
      <c r="Y9" s="6" t="s">
        <v>182</v>
      </c>
      <c r="Z9" s="12" t="s">
        <v>158</v>
      </c>
      <c r="AA9" s="17">
        <v>69</v>
      </c>
      <c r="AB9" s="17">
        <v>185</v>
      </c>
      <c r="AC9" s="18">
        <f t="shared" si="0"/>
        <v>46</v>
      </c>
      <c r="AD9" s="18">
        <v>20</v>
      </c>
      <c r="AE9" s="18">
        <v>10</v>
      </c>
      <c r="AF9" s="18">
        <v>16</v>
      </c>
      <c r="AG9" s="17">
        <v>76</v>
      </c>
      <c r="AH9" s="17">
        <v>75</v>
      </c>
    </row>
    <row r="10" spans="1:34" ht="25.5" customHeight="1">
      <c r="A10" s="4">
        <v>8</v>
      </c>
      <c r="B10" s="198" t="s">
        <v>119</v>
      </c>
      <c r="C10" s="6" t="s">
        <v>71</v>
      </c>
      <c r="D10" s="6" t="s">
        <v>8</v>
      </c>
      <c r="E10" s="6" t="s">
        <v>7</v>
      </c>
      <c r="F10" s="6" t="s">
        <v>86</v>
      </c>
      <c r="G10" s="6" t="s">
        <v>741</v>
      </c>
      <c r="H10" s="6" t="s">
        <v>2</v>
      </c>
      <c r="I10" s="6" t="s">
        <v>1010</v>
      </c>
      <c r="J10" s="5"/>
      <c r="K10" s="6" t="s">
        <v>475</v>
      </c>
      <c r="L10" s="6" t="s">
        <v>457</v>
      </c>
      <c r="M10" s="6" t="s">
        <v>314</v>
      </c>
      <c r="N10" s="6" t="s">
        <v>106</v>
      </c>
      <c r="O10" s="6" t="s">
        <v>77</v>
      </c>
      <c r="P10" s="6" t="s">
        <v>22</v>
      </c>
      <c r="Q10" s="6" t="s">
        <v>21</v>
      </c>
      <c r="R10" s="6" t="s">
        <v>209</v>
      </c>
      <c r="S10" s="6" t="s">
        <v>61</v>
      </c>
      <c r="T10" s="6" t="s">
        <v>264</v>
      </c>
      <c r="U10" s="6" t="s">
        <v>6</v>
      </c>
      <c r="V10" s="6" t="s">
        <v>978</v>
      </c>
      <c r="W10" s="6" t="s">
        <v>105</v>
      </c>
      <c r="X10" s="6" t="s">
        <v>22</v>
      </c>
      <c r="Y10" s="6" t="s">
        <v>105</v>
      </c>
      <c r="Z10" s="6" t="s">
        <v>377</v>
      </c>
      <c r="AA10" s="17">
        <v>69</v>
      </c>
      <c r="AB10" s="17">
        <v>183</v>
      </c>
      <c r="AC10" s="18">
        <f t="shared" si="0"/>
        <v>46</v>
      </c>
      <c r="AD10" s="18">
        <v>20</v>
      </c>
      <c r="AE10" s="18">
        <v>9</v>
      </c>
      <c r="AF10" s="18">
        <v>17</v>
      </c>
      <c r="AG10" s="17">
        <v>62</v>
      </c>
      <c r="AH10" s="17">
        <v>58</v>
      </c>
    </row>
    <row r="11" spans="1:34" ht="25.5" customHeight="1">
      <c r="A11" s="4">
        <v>9</v>
      </c>
      <c r="B11" s="198" t="s">
        <v>134</v>
      </c>
      <c r="C11" s="6" t="s">
        <v>538</v>
      </c>
      <c r="D11" s="6" t="s">
        <v>183</v>
      </c>
      <c r="E11" s="6" t="s">
        <v>303</v>
      </c>
      <c r="F11" s="6" t="s">
        <v>224</v>
      </c>
      <c r="G11" s="6" t="s">
        <v>17</v>
      </c>
      <c r="H11" s="6" t="s">
        <v>292</v>
      </c>
      <c r="I11" s="6" t="s">
        <v>171</v>
      </c>
      <c r="J11" s="6" t="s">
        <v>474</v>
      </c>
      <c r="K11" s="5"/>
      <c r="L11" s="6" t="s">
        <v>647</v>
      </c>
      <c r="M11" s="6" t="s">
        <v>186</v>
      </c>
      <c r="N11" s="6" t="s">
        <v>546</v>
      </c>
      <c r="O11" s="6" t="s">
        <v>288</v>
      </c>
      <c r="P11" s="6" t="s">
        <v>150</v>
      </c>
      <c r="Q11" s="6" t="s">
        <v>544</v>
      </c>
      <c r="R11" s="6" t="s">
        <v>1011</v>
      </c>
      <c r="S11" s="6" t="s">
        <v>341</v>
      </c>
      <c r="T11" s="6" t="s">
        <v>1005</v>
      </c>
      <c r="U11" s="6" t="s">
        <v>59</v>
      </c>
      <c r="V11" s="20" t="s">
        <v>317</v>
      </c>
      <c r="W11" s="6" t="s">
        <v>316</v>
      </c>
      <c r="X11" s="6" t="s">
        <v>982</v>
      </c>
      <c r="Y11" s="6" t="s">
        <v>188</v>
      </c>
      <c r="Z11" s="6" t="s">
        <v>528</v>
      </c>
      <c r="AA11" s="17">
        <v>68</v>
      </c>
      <c r="AB11" s="17">
        <v>179</v>
      </c>
      <c r="AC11" s="18">
        <f t="shared" si="0"/>
        <v>46</v>
      </c>
      <c r="AD11" s="18">
        <v>21</v>
      </c>
      <c r="AE11" s="18">
        <v>6</v>
      </c>
      <c r="AF11" s="18">
        <v>19</v>
      </c>
      <c r="AG11" s="17">
        <v>75</v>
      </c>
      <c r="AH11" s="17">
        <v>76</v>
      </c>
    </row>
    <row r="12" spans="1:34" ht="25.5" customHeight="1">
      <c r="A12" s="4">
        <v>10</v>
      </c>
      <c r="B12" s="19" t="s">
        <v>789</v>
      </c>
      <c r="C12" s="6" t="s">
        <v>608</v>
      </c>
      <c r="D12" s="6" t="s">
        <v>205</v>
      </c>
      <c r="E12" s="6" t="s">
        <v>45</v>
      </c>
      <c r="F12" s="20" t="s">
        <v>330</v>
      </c>
      <c r="G12" s="6" t="s">
        <v>997</v>
      </c>
      <c r="H12" s="6" t="s">
        <v>76</v>
      </c>
      <c r="I12" s="6" t="s">
        <v>540</v>
      </c>
      <c r="J12" s="6" t="s">
        <v>456</v>
      </c>
      <c r="K12" s="6" t="s">
        <v>189</v>
      </c>
      <c r="L12" s="5"/>
      <c r="M12" s="6" t="s">
        <v>102</v>
      </c>
      <c r="N12" s="6" t="s">
        <v>49</v>
      </c>
      <c r="O12" s="6" t="s">
        <v>375</v>
      </c>
      <c r="P12" s="6" t="s">
        <v>153</v>
      </c>
      <c r="Q12" s="6" t="s">
        <v>998</v>
      </c>
      <c r="R12" s="6" t="s">
        <v>452</v>
      </c>
      <c r="S12" s="6" t="s">
        <v>531</v>
      </c>
      <c r="T12" s="6" t="s">
        <v>300</v>
      </c>
      <c r="U12" s="6" t="s">
        <v>97</v>
      </c>
      <c r="V12" s="6" t="s">
        <v>1012</v>
      </c>
      <c r="W12" s="6" t="s">
        <v>69</v>
      </c>
      <c r="X12" s="6" t="s">
        <v>396</v>
      </c>
      <c r="Y12" s="6" t="s">
        <v>101</v>
      </c>
      <c r="Z12" s="6" t="s">
        <v>752</v>
      </c>
      <c r="AA12" s="17">
        <v>67</v>
      </c>
      <c r="AB12" s="17">
        <v>186</v>
      </c>
      <c r="AC12" s="18">
        <f t="shared" si="0"/>
        <v>46</v>
      </c>
      <c r="AD12" s="18">
        <v>19</v>
      </c>
      <c r="AE12" s="18">
        <v>11</v>
      </c>
      <c r="AF12" s="18">
        <v>16</v>
      </c>
      <c r="AG12" s="17">
        <v>72</v>
      </c>
      <c r="AH12" s="17">
        <v>66</v>
      </c>
    </row>
    <row r="13" spans="1:34" ht="25.5" customHeight="1">
      <c r="A13" s="4">
        <v>11</v>
      </c>
      <c r="B13" s="198" t="s">
        <v>126</v>
      </c>
      <c r="C13" s="6" t="s">
        <v>630</v>
      </c>
      <c r="D13" s="6" t="s">
        <v>236</v>
      </c>
      <c r="E13" s="6" t="s">
        <v>378</v>
      </c>
      <c r="F13" s="6" t="s">
        <v>304</v>
      </c>
      <c r="G13" s="6" t="s">
        <v>49</v>
      </c>
      <c r="H13" s="6" t="s">
        <v>48</v>
      </c>
      <c r="I13" s="6" t="s">
        <v>8</v>
      </c>
      <c r="J13" s="6" t="s">
        <v>155</v>
      </c>
      <c r="K13" s="6" t="s">
        <v>486</v>
      </c>
      <c r="L13" s="6" t="s">
        <v>101</v>
      </c>
      <c r="M13" s="5"/>
      <c r="N13" s="6" t="s">
        <v>476</v>
      </c>
      <c r="O13" s="6" t="s">
        <v>587</v>
      </c>
      <c r="P13" s="6" t="s">
        <v>50</v>
      </c>
      <c r="Q13" s="6" t="s">
        <v>48</v>
      </c>
      <c r="R13" s="6" t="s">
        <v>62</v>
      </c>
      <c r="S13" s="6" t="s">
        <v>59</v>
      </c>
      <c r="T13" s="6" t="s">
        <v>308</v>
      </c>
      <c r="U13" s="6" t="s">
        <v>23</v>
      </c>
      <c r="V13" s="6" t="s">
        <v>1006</v>
      </c>
      <c r="W13" s="6" t="s">
        <v>629</v>
      </c>
      <c r="X13" s="6" t="s">
        <v>314</v>
      </c>
      <c r="Y13" s="6" t="s">
        <v>107</v>
      </c>
      <c r="Z13" s="6" t="s">
        <v>249</v>
      </c>
      <c r="AA13" s="17">
        <v>65</v>
      </c>
      <c r="AB13" s="17">
        <v>178</v>
      </c>
      <c r="AC13" s="18">
        <f t="shared" si="0"/>
        <v>46</v>
      </c>
      <c r="AD13" s="18">
        <v>18</v>
      </c>
      <c r="AE13" s="18">
        <v>11</v>
      </c>
      <c r="AF13" s="18">
        <v>17</v>
      </c>
      <c r="AG13" s="17">
        <v>59</v>
      </c>
      <c r="AH13" s="17">
        <v>62</v>
      </c>
    </row>
    <row r="14" spans="1:34" ht="25.5" customHeight="1">
      <c r="A14" s="4">
        <v>12</v>
      </c>
      <c r="B14" s="198" t="s">
        <v>128</v>
      </c>
      <c r="C14" s="6" t="s">
        <v>228</v>
      </c>
      <c r="D14" s="6" t="s">
        <v>479</v>
      </c>
      <c r="E14" s="6" t="s">
        <v>277</v>
      </c>
      <c r="F14" s="12" t="s">
        <v>988</v>
      </c>
      <c r="G14" s="6" t="s">
        <v>1</v>
      </c>
      <c r="H14" s="6" t="s">
        <v>152</v>
      </c>
      <c r="I14" s="6" t="s">
        <v>332</v>
      </c>
      <c r="J14" s="6" t="s">
        <v>105</v>
      </c>
      <c r="K14" s="6" t="s">
        <v>224</v>
      </c>
      <c r="L14" s="6" t="s">
        <v>50</v>
      </c>
      <c r="M14" s="6" t="s">
        <v>154</v>
      </c>
      <c r="N14" s="5"/>
      <c r="O14" s="6" t="s">
        <v>369</v>
      </c>
      <c r="P14" s="6" t="s">
        <v>77</v>
      </c>
      <c r="Q14" s="6" t="s">
        <v>108</v>
      </c>
      <c r="R14" s="6" t="s">
        <v>158</v>
      </c>
      <c r="S14" s="6" t="s">
        <v>242</v>
      </c>
      <c r="T14" s="6" t="s">
        <v>105</v>
      </c>
      <c r="U14" s="6" t="s">
        <v>107</v>
      </c>
      <c r="V14" s="6" t="s">
        <v>983</v>
      </c>
      <c r="W14" s="6" t="s">
        <v>646</v>
      </c>
      <c r="X14" s="6" t="s">
        <v>7</v>
      </c>
      <c r="Y14" s="6" t="s">
        <v>1</v>
      </c>
      <c r="Z14" s="6" t="s">
        <v>407</v>
      </c>
      <c r="AA14" s="17">
        <v>63</v>
      </c>
      <c r="AB14" s="17">
        <v>189</v>
      </c>
      <c r="AC14" s="18">
        <f t="shared" si="0"/>
        <v>46</v>
      </c>
      <c r="AD14" s="18">
        <v>16</v>
      </c>
      <c r="AE14" s="18">
        <v>15</v>
      </c>
      <c r="AF14" s="18">
        <v>15</v>
      </c>
      <c r="AG14" s="17">
        <v>58</v>
      </c>
      <c r="AH14" s="17">
        <v>57</v>
      </c>
    </row>
    <row r="15" spans="1:34" ht="25.5" customHeight="1">
      <c r="A15" s="4">
        <v>13</v>
      </c>
      <c r="B15" s="198" t="s">
        <v>964</v>
      </c>
      <c r="C15" s="6" t="s">
        <v>23</v>
      </c>
      <c r="D15" s="6" t="s">
        <v>22</v>
      </c>
      <c r="E15" s="6" t="s">
        <v>678</v>
      </c>
      <c r="F15" s="6" t="s">
        <v>503</v>
      </c>
      <c r="G15" s="6" t="s">
        <v>1003</v>
      </c>
      <c r="H15" s="6" t="s">
        <v>426</v>
      </c>
      <c r="I15" s="6" t="s">
        <v>83</v>
      </c>
      <c r="J15" s="6" t="s">
        <v>78</v>
      </c>
      <c r="K15" s="6" t="s">
        <v>289</v>
      </c>
      <c r="L15" s="6" t="s">
        <v>374</v>
      </c>
      <c r="M15" s="6" t="s">
        <v>588</v>
      </c>
      <c r="N15" s="6" t="s">
        <v>169</v>
      </c>
      <c r="O15" s="5"/>
      <c r="P15" s="6" t="s">
        <v>968</v>
      </c>
      <c r="Q15" s="6" t="s">
        <v>301</v>
      </c>
      <c r="R15" s="6" t="s">
        <v>48</v>
      </c>
      <c r="S15" s="6" t="s">
        <v>638</v>
      </c>
      <c r="T15" s="6" t="s">
        <v>481</v>
      </c>
      <c r="U15" s="6" t="s">
        <v>980</v>
      </c>
      <c r="V15" s="6" t="s">
        <v>43</v>
      </c>
      <c r="W15" s="6" t="s">
        <v>1</v>
      </c>
      <c r="X15" s="6" t="s">
        <v>987</v>
      </c>
      <c r="Y15" s="6" t="s">
        <v>972</v>
      </c>
      <c r="Z15" s="6" t="s">
        <v>7</v>
      </c>
      <c r="AA15" s="17">
        <v>62</v>
      </c>
      <c r="AB15" s="17">
        <v>175</v>
      </c>
      <c r="AC15" s="18">
        <f t="shared" si="0"/>
        <v>46</v>
      </c>
      <c r="AD15" s="18">
        <v>18</v>
      </c>
      <c r="AE15" s="18">
        <v>8</v>
      </c>
      <c r="AF15" s="18">
        <v>20</v>
      </c>
      <c r="AG15" s="17">
        <v>88</v>
      </c>
      <c r="AH15" s="17">
        <v>88</v>
      </c>
    </row>
    <row r="16" spans="1:34" ht="25.5" customHeight="1">
      <c r="A16" s="4">
        <v>14</v>
      </c>
      <c r="B16" s="198" t="s">
        <v>132</v>
      </c>
      <c r="C16" s="6" t="s">
        <v>251</v>
      </c>
      <c r="D16" s="6" t="s">
        <v>700</v>
      </c>
      <c r="E16" s="6" t="s">
        <v>54</v>
      </c>
      <c r="F16" s="6" t="s">
        <v>967</v>
      </c>
      <c r="G16" s="6" t="s">
        <v>108</v>
      </c>
      <c r="H16" s="6" t="s">
        <v>22</v>
      </c>
      <c r="I16" s="6" t="s">
        <v>150</v>
      </c>
      <c r="J16" s="6" t="s">
        <v>9</v>
      </c>
      <c r="K16" s="6" t="s">
        <v>530</v>
      </c>
      <c r="L16" s="6" t="s">
        <v>254</v>
      </c>
      <c r="M16" s="6" t="s">
        <v>49</v>
      </c>
      <c r="N16" s="6" t="s">
        <v>78</v>
      </c>
      <c r="O16" s="6" t="s">
        <v>969</v>
      </c>
      <c r="P16" s="5"/>
      <c r="Q16" s="6" t="s">
        <v>85</v>
      </c>
      <c r="R16" s="6" t="s">
        <v>507</v>
      </c>
      <c r="S16" s="6" t="s">
        <v>251</v>
      </c>
      <c r="T16" s="6" t="s">
        <v>3</v>
      </c>
      <c r="U16" s="6" t="s">
        <v>168</v>
      </c>
      <c r="V16" s="6" t="s">
        <v>31</v>
      </c>
      <c r="W16" s="6" t="s">
        <v>531</v>
      </c>
      <c r="X16" s="6" t="s">
        <v>264</v>
      </c>
      <c r="Y16" s="6" t="s">
        <v>314</v>
      </c>
      <c r="Z16" s="6" t="s">
        <v>454</v>
      </c>
      <c r="AA16" s="17">
        <v>62</v>
      </c>
      <c r="AB16" s="17">
        <v>175</v>
      </c>
      <c r="AC16" s="18">
        <f t="shared" si="0"/>
        <v>46</v>
      </c>
      <c r="AD16" s="18">
        <v>19</v>
      </c>
      <c r="AE16" s="18">
        <v>5</v>
      </c>
      <c r="AF16" s="18">
        <v>22</v>
      </c>
      <c r="AG16" s="17">
        <v>70</v>
      </c>
      <c r="AH16" s="17">
        <v>77</v>
      </c>
    </row>
    <row r="17" spans="1:34" ht="25.5" customHeight="1">
      <c r="A17" s="4">
        <v>15</v>
      </c>
      <c r="B17" s="198" t="s">
        <v>965</v>
      </c>
      <c r="C17" s="6" t="s">
        <v>378</v>
      </c>
      <c r="D17" s="6" t="s">
        <v>27</v>
      </c>
      <c r="E17" s="6" t="s">
        <v>257</v>
      </c>
      <c r="F17" s="6" t="s">
        <v>966</v>
      </c>
      <c r="G17" s="6" t="s">
        <v>450</v>
      </c>
      <c r="H17" s="6" t="s">
        <v>10</v>
      </c>
      <c r="I17" s="6" t="s">
        <v>627</v>
      </c>
      <c r="J17" s="6" t="s">
        <v>7</v>
      </c>
      <c r="K17" s="6" t="s">
        <v>545</v>
      </c>
      <c r="L17" s="6" t="s">
        <v>999</v>
      </c>
      <c r="M17" s="6" t="s">
        <v>47</v>
      </c>
      <c r="N17" s="6" t="s">
        <v>107</v>
      </c>
      <c r="O17" s="6" t="s">
        <v>287</v>
      </c>
      <c r="P17" s="6" t="s">
        <v>86</v>
      </c>
      <c r="Q17" s="5"/>
      <c r="R17" s="6" t="s">
        <v>329</v>
      </c>
      <c r="S17" s="6" t="s">
        <v>615</v>
      </c>
      <c r="T17" s="6" t="s">
        <v>308</v>
      </c>
      <c r="U17" s="6" t="s">
        <v>102</v>
      </c>
      <c r="V17" s="6" t="s">
        <v>107</v>
      </c>
      <c r="W17" s="6" t="s">
        <v>197</v>
      </c>
      <c r="X17" s="6" t="s">
        <v>58</v>
      </c>
      <c r="Y17" s="6" t="s">
        <v>294</v>
      </c>
      <c r="Z17" s="6" t="s">
        <v>651</v>
      </c>
      <c r="AA17" s="17">
        <v>61</v>
      </c>
      <c r="AB17" s="17">
        <v>177</v>
      </c>
      <c r="AC17" s="18">
        <f t="shared" si="0"/>
        <v>46</v>
      </c>
      <c r="AD17" s="18">
        <v>17</v>
      </c>
      <c r="AE17" s="18">
        <v>10</v>
      </c>
      <c r="AF17" s="18">
        <v>19</v>
      </c>
      <c r="AG17" s="17">
        <v>90</v>
      </c>
      <c r="AH17" s="17">
        <v>93</v>
      </c>
    </row>
    <row r="18" spans="1:34" ht="25.5" customHeight="1">
      <c r="A18" s="4">
        <v>16</v>
      </c>
      <c r="B18" s="198" t="s">
        <v>122</v>
      </c>
      <c r="C18" s="6" t="s">
        <v>346</v>
      </c>
      <c r="D18" s="6" t="s">
        <v>238</v>
      </c>
      <c r="E18" s="6" t="s">
        <v>165</v>
      </c>
      <c r="F18" s="6" t="s">
        <v>304</v>
      </c>
      <c r="G18" s="6" t="s">
        <v>47</v>
      </c>
      <c r="H18" s="6" t="s">
        <v>102</v>
      </c>
      <c r="I18" s="6" t="s">
        <v>61</v>
      </c>
      <c r="J18" s="6" t="s">
        <v>208</v>
      </c>
      <c r="K18" s="6" t="s">
        <v>1010</v>
      </c>
      <c r="L18" s="6" t="s">
        <v>453</v>
      </c>
      <c r="M18" s="6" t="s">
        <v>61</v>
      </c>
      <c r="N18" s="6" t="s">
        <v>151</v>
      </c>
      <c r="O18" s="6" t="s">
        <v>47</v>
      </c>
      <c r="P18" s="6" t="s">
        <v>506</v>
      </c>
      <c r="Q18" s="6" t="s">
        <v>178</v>
      </c>
      <c r="R18" s="5"/>
      <c r="S18" s="6" t="s">
        <v>470</v>
      </c>
      <c r="T18" s="6" t="s">
        <v>50</v>
      </c>
      <c r="U18" s="6" t="s">
        <v>377</v>
      </c>
      <c r="V18" s="6" t="s">
        <v>601</v>
      </c>
      <c r="W18" s="6" t="s">
        <v>193</v>
      </c>
      <c r="X18" s="6" t="s">
        <v>101</v>
      </c>
      <c r="Y18" s="6" t="s">
        <v>187</v>
      </c>
      <c r="Z18" s="6" t="s">
        <v>1000</v>
      </c>
      <c r="AA18" s="17">
        <v>60</v>
      </c>
      <c r="AB18" s="17">
        <v>184</v>
      </c>
      <c r="AC18" s="18">
        <f t="shared" si="0"/>
        <v>46</v>
      </c>
      <c r="AD18" s="18">
        <v>17</v>
      </c>
      <c r="AE18" s="18">
        <v>9</v>
      </c>
      <c r="AF18" s="18">
        <v>20</v>
      </c>
      <c r="AG18" s="17">
        <v>72</v>
      </c>
      <c r="AH18" s="17">
        <v>69</v>
      </c>
    </row>
    <row r="19" spans="1:34" ht="25.5" customHeight="1">
      <c r="A19" s="4">
        <v>17</v>
      </c>
      <c r="B19" s="198" t="s">
        <v>436</v>
      </c>
      <c r="C19" s="6" t="s">
        <v>5</v>
      </c>
      <c r="D19" s="6" t="s">
        <v>93</v>
      </c>
      <c r="E19" s="6" t="s">
        <v>49</v>
      </c>
      <c r="F19" s="6" t="s">
        <v>397</v>
      </c>
      <c r="G19" s="12" t="s">
        <v>991</v>
      </c>
      <c r="H19" s="6" t="s">
        <v>22</v>
      </c>
      <c r="I19" s="6" t="s">
        <v>280</v>
      </c>
      <c r="J19" s="6" t="s">
        <v>62</v>
      </c>
      <c r="K19" s="6" t="s">
        <v>340</v>
      </c>
      <c r="L19" s="6" t="s">
        <v>532</v>
      </c>
      <c r="M19" s="6" t="s">
        <v>60</v>
      </c>
      <c r="N19" s="6" t="s">
        <v>349</v>
      </c>
      <c r="O19" s="6" t="s">
        <v>639</v>
      </c>
      <c r="P19" s="6" t="s">
        <v>187</v>
      </c>
      <c r="Q19" s="6" t="s">
        <v>616</v>
      </c>
      <c r="R19" s="6" t="s">
        <v>471</v>
      </c>
      <c r="S19" s="5"/>
      <c r="T19" s="6" t="s">
        <v>380</v>
      </c>
      <c r="U19" s="6" t="s">
        <v>69</v>
      </c>
      <c r="V19" s="6" t="s">
        <v>660</v>
      </c>
      <c r="W19" s="6" t="s">
        <v>30</v>
      </c>
      <c r="X19" s="6" t="s">
        <v>1143</v>
      </c>
      <c r="Y19" s="6" t="s">
        <v>178</v>
      </c>
      <c r="Z19" s="6" t="s">
        <v>264</v>
      </c>
      <c r="AA19" s="17">
        <v>59</v>
      </c>
      <c r="AB19" s="17">
        <v>176</v>
      </c>
      <c r="AC19" s="18">
        <f t="shared" si="0"/>
        <v>46</v>
      </c>
      <c r="AD19" s="18">
        <v>18</v>
      </c>
      <c r="AE19" s="18">
        <v>8</v>
      </c>
      <c r="AF19" s="18">
        <v>20</v>
      </c>
      <c r="AG19" s="17">
        <v>68</v>
      </c>
      <c r="AH19" s="17">
        <v>69</v>
      </c>
    </row>
    <row r="20" spans="1:34" ht="25.5" customHeight="1">
      <c r="A20" s="4">
        <v>18</v>
      </c>
      <c r="B20" s="198" t="s">
        <v>442</v>
      </c>
      <c r="C20" s="6" t="s">
        <v>242</v>
      </c>
      <c r="D20" s="6" t="s">
        <v>62</v>
      </c>
      <c r="E20" s="6" t="s">
        <v>154</v>
      </c>
      <c r="F20" s="6" t="s">
        <v>39</v>
      </c>
      <c r="G20" s="6" t="s">
        <v>397</v>
      </c>
      <c r="H20" s="6" t="s">
        <v>61</v>
      </c>
      <c r="I20" s="6" t="s">
        <v>541</v>
      </c>
      <c r="J20" s="6" t="s">
        <v>265</v>
      </c>
      <c r="K20" s="6" t="s">
        <v>1004</v>
      </c>
      <c r="L20" s="6" t="s">
        <v>299</v>
      </c>
      <c r="M20" s="6" t="s">
        <v>160</v>
      </c>
      <c r="N20" s="6" t="s">
        <v>106</v>
      </c>
      <c r="O20" s="6" t="s">
        <v>480</v>
      </c>
      <c r="P20" s="6" t="s">
        <v>28</v>
      </c>
      <c r="Q20" s="6" t="s">
        <v>160</v>
      </c>
      <c r="R20" s="6" t="s">
        <v>49</v>
      </c>
      <c r="S20" s="6" t="s">
        <v>379</v>
      </c>
      <c r="T20" s="5"/>
      <c r="U20" s="6" t="s">
        <v>236</v>
      </c>
      <c r="V20" s="6" t="s">
        <v>154</v>
      </c>
      <c r="W20" s="6" t="s">
        <v>28</v>
      </c>
      <c r="X20" s="6" t="s">
        <v>173</v>
      </c>
      <c r="Y20" s="6" t="s">
        <v>161</v>
      </c>
      <c r="Z20" s="6" t="s">
        <v>366</v>
      </c>
      <c r="AA20" s="17">
        <v>57</v>
      </c>
      <c r="AB20" s="17">
        <v>169</v>
      </c>
      <c r="AC20" s="18">
        <f t="shared" si="0"/>
        <v>46</v>
      </c>
      <c r="AD20" s="18">
        <v>18</v>
      </c>
      <c r="AE20" s="18">
        <v>5</v>
      </c>
      <c r="AF20" s="18">
        <v>23</v>
      </c>
      <c r="AG20" s="17">
        <v>61</v>
      </c>
      <c r="AH20" s="17">
        <v>60</v>
      </c>
    </row>
    <row r="21" spans="1:34" ht="25.5" customHeight="1">
      <c r="A21" s="4">
        <v>19</v>
      </c>
      <c r="B21" s="198" t="s">
        <v>129</v>
      </c>
      <c r="C21" s="6" t="s">
        <v>538</v>
      </c>
      <c r="D21" s="6" t="s">
        <v>102</v>
      </c>
      <c r="E21" s="6" t="s">
        <v>45</v>
      </c>
      <c r="F21" s="6" t="s">
        <v>29</v>
      </c>
      <c r="G21" s="6" t="s">
        <v>237</v>
      </c>
      <c r="H21" s="6" t="s">
        <v>535</v>
      </c>
      <c r="I21" s="6" t="s">
        <v>688</v>
      </c>
      <c r="J21" s="6" t="s">
        <v>8</v>
      </c>
      <c r="K21" s="6" t="s">
        <v>60</v>
      </c>
      <c r="L21" s="6" t="s">
        <v>98</v>
      </c>
      <c r="M21" s="6" t="s">
        <v>5</v>
      </c>
      <c r="N21" s="20" t="s">
        <v>108</v>
      </c>
      <c r="O21" s="6" t="s">
        <v>981</v>
      </c>
      <c r="P21" s="6" t="s">
        <v>292</v>
      </c>
      <c r="Q21" s="6" t="s">
        <v>101</v>
      </c>
      <c r="R21" s="6" t="s">
        <v>376</v>
      </c>
      <c r="S21" s="6" t="s">
        <v>70</v>
      </c>
      <c r="T21" s="6" t="s">
        <v>357</v>
      </c>
      <c r="U21" s="5"/>
      <c r="V21" s="6" t="s">
        <v>556</v>
      </c>
      <c r="W21" s="6" t="s">
        <v>64</v>
      </c>
      <c r="X21" s="6" t="s">
        <v>971</v>
      </c>
      <c r="Y21" s="6" t="s">
        <v>4</v>
      </c>
      <c r="Z21" s="12" t="s">
        <v>158</v>
      </c>
      <c r="AA21" s="17">
        <v>57</v>
      </c>
      <c r="AB21" s="17">
        <v>169</v>
      </c>
      <c r="AC21" s="18">
        <f t="shared" si="0"/>
        <v>46</v>
      </c>
      <c r="AD21" s="18">
        <v>16</v>
      </c>
      <c r="AE21" s="18">
        <v>10</v>
      </c>
      <c r="AF21" s="18">
        <v>20</v>
      </c>
      <c r="AG21" s="17">
        <v>61</v>
      </c>
      <c r="AH21" s="17">
        <v>79</v>
      </c>
    </row>
    <row r="22" spans="1:34" ht="25.5" customHeight="1">
      <c r="A22" s="4">
        <v>20</v>
      </c>
      <c r="B22" s="198" t="s">
        <v>440</v>
      </c>
      <c r="C22" s="20" t="s">
        <v>183</v>
      </c>
      <c r="D22" s="20" t="s">
        <v>157</v>
      </c>
      <c r="E22" s="20" t="s">
        <v>390</v>
      </c>
      <c r="F22" s="20" t="s">
        <v>463</v>
      </c>
      <c r="G22" s="20" t="s">
        <v>159</v>
      </c>
      <c r="H22" s="20" t="s">
        <v>230</v>
      </c>
      <c r="I22" s="20" t="s">
        <v>585</v>
      </c>
      <c r="J22" s="20" t="s">
        <v>979</v>
      </c>
      <c r="K22" s="20" t="s">
        <v>195</v>
      </c>
      <c r="L22" s="20" t="s">
        <v>1013</v>
      </c>
      <c r="M22" s="20" t="s">
        <v>1007</v>
      </c>
      <c r="N22" s="20" t="s">
        <v>982</v>
      </c>
      <c r="O22" s="20" t="s">
        <v>44</v>
      </c>
      <c r="P22" s="20" t="s">
        <v>32</v>
      </c>
      <c r="Q22" s="20" t="s">
        <v>108</v>
      </c>
      <c r="R22" s="20" t="s">
        <v>602</v>
      </c>
      <c r="S22" s="20" t="s">
        <v>244</v>
      </c>
      <c r="T22" s="20" t="s">
        <v>476</v>
      </c>
      <c r="U22" s="6" t="s">
        <v>555</v>
      </c>
      <c r="V22" s="5"/>
      <c r="W22" s="6" t="s">
        <v>693</v>
      </c>
      <c r="X22" s="20" t="s">
        <v>977</v>
      </c>
      <c r="Y22" s="20" t="s">
        <v>53</v>
      </c>
      <c r="Z22" s="20" t="s">
        <v>377</v>
      </c>
      <c r="AA22" s="17">
        <v>56</v>
      </c>
      <c r="AB22" s="17">
        <v>162</v>
      </c>
      <c r="AC22" s="18">
        <f t="shared" si="0"/>
        <v>46</v>
      </c>
      <c r="AD22" s="18">
        <v>15</v>
      </c>
      <c r="AE22" s="18">
        <v>11</v>
      </c>
      <c r="AF22" s="18">
        <v>20</v>
      </c>
      <c r="AG22" s="17">
        <v>64</v>
      </c>
      <c r="AH22" s="17">
        <v>100</v>
      </c>
    </row>
    <row r="23" spans="1:34" ht="25.5" customHeight="1">
      <c r="A23" s="4">
        <v>21</v>
      </c>
      <c r="B23" s="198" t="s">
        <v>247</v>
      </c>
      <c r="C23" s="6" t="s">
        <v>48</v>
      </c>
      <c r="D23" s="6" t="s">
        <v>479</v>
      </c>
      <c r="E23" s="6" t="s">
        <v>154</v>
      </c>
      <c r="F23" s="6" t="s">
        <v>367</v>
      </c>
      <c r="G23" s="20" t="s">
        <v>300</v>
      </c>
      <c r="H23" s="6" t="s">
        <v>753</v>
      </c>
      <c r="I23" s="6" t="s">
        <v>994</v>
      </c>
      <c r="J23" s="6" t="s">
        <v>106</v>
      </c>
      <c r="K23" s="6" t="s">
        <v>315</v>
      </c>
      <c r="L23" s="6" t="s">
        <v>70</v>
      </c>
      <c r="M23" s="6" t="s">
        <v>629</v>
      </c>
      <c r="N23" s="6" t="s">
        <v>243</v>
      </c>
      <c r="O23" s="6" t="s">
        <v>1</v>
      </c>
      <c r="P23" s="6" t="s">
        <v>532</v>
      </c>
      <c r="Q23" s="6" t="s">
        <v>295</v>
      </c>
      <c r="R23" s="6" t="s">
        <v>311</v>
      </c>
      <c r="S23" s="6" t="s">
        <v>29</v>
      </c>
      <c r="T23" s="6" t="s">
        <v>3</v>
      </c>
      <c r="U23" s="6" t="s">
        <v>63</v>
      </c>
      <c r="V23" s="6" t="s">
        <v>692</v>
      </c>
      <c r="W23" s="5"/>
      <c r="X23" s="6" t="s">
        <v>982</v>
      </c>
      <c r="Y23" s="6" t="s">
        <v>157</v>
      </c>
      <c r="Z23" s="6" t="s">
        <v>375</v>
      </c>
      <c r="AA23" s="17">
        <v>55</v>
      </c>
      <c r="AB23" s="17">
        <v>176</v>
      </c>
      <c r="AC23" s="18">
        <f t="shared" si="0"/>
        <v>46</v>
      </c>
      <c r="AD23" s="18">
        <v>16</v>
      </c>
      <c r="AE23" s="18">
        <v>10</v>
      </c>
      <c r="AF23" s="18">
        <v>20</v>
      </c>
      <c r="AG23" s="17">
        <v>63</v>
      </c>
      <c r="AH23" s="17">
        <v>82</v>
      </c>
    </row>
    <row r="24" spans="1:34" ht="25.5" customHeight="1">
      <c r="A24" s="4">
        <v>22</v>
      </c>
      <c r="B24" s="198" t="s">
        <v>444</v>
      </c>
      <c r="C24" s="6" t="s">
        <v>975</v>
      </c>
      <c r="D24" s="6" t="s">
        <v>393</v>
      </c>
      <c r="E24" s="6" t="s">
        <v>251</v>
      </c>
      <c r="F24" s="6" t="s">
        <v>311</v>
      </c>
      <c r="G24" s="6" t="s">
        <v>314</v>
      </c>
      <c r="H24" s="6" t="s">
        <v>540</v>
      </c>
      <c r="I24" s="6" t="s">
        <v>270</v>
      </c>
      <c r="J24" s="6" t="s">
        <v>9</v>
      </c>
      <c r="K24" s="6" t="s">
        <v>983</v>
      </c>
      <c r="L24" s="6" t="s">
        <v>397</v>
      </c>
      <c r="M24" s="6" t="s">
        <v>155</v>
      </c>
      <c r="N24" s="6" t="s">
        <v>21</v>
      </c>
      <c r="O24" s="6" t="s">
        <v>986</v>
      </c>
      <c r="P24" s="6" t="s">
        <v>265</v>
      </c>
      <c r="Q24" s="6" t="s">
        <v>57</v>
      </c>
      <c r="R24" s="6" t="s">
        <v>102</v>
      </c>
      <c r="S24" s="6" t="s">
        <v>1143</v>
      </c>
      <c r="T24" s="6" t="s">
        <v>429</v>
      </c>
      <c r="U24" s="6" t="s">
        <v>970</v>
      </c>
      <c r="V24" s="6" t="s">
        <v>976</v>
      </c>
      <c r="W24" s="6" t="s">
        <v>983</v>
      </c>
      <c r="X24" s="5"/>
      <c r="Y24" s="20" t="s">
        <v>162</v>
      </c>
      <c r="Z24" s="20" t="s">
        <v>377</v>
      </c>
      <c r="AA24" s="17">
        <v>54</v>
      </c>
      <c r="AB24" s="17">
        <v>161</v>
      </c>
      <c r="AC24" s="18">
        <f t="shared" si="0"/>
        <v>46</v>
      </c>
      <c r="AD24" s="18">
        <v>16</v>
      </c>
      <c r="AE24" s="18">
        <v>10</v>
      </c>
      <c r="AF24" s="18">
        <v>20</v>
      </c>
      <c r="AG24" s="17">
        <v>68</v>
      </c>
      <c r="AH24" s="17">
        <v>62</v>
      </c>
    </row>
    <row r="25" spans="1:34" ht="25.5" customHeight="1">
      <c r="A25" s="4">
        <v>23</v>
      </c>
      <c r="B25" s="198" t="s">
        <v>124</v>
      </c>
      <c r="C25" s="6" t="s">
        <v>349</v>
      </c>
      <c r="D25" s="6" t="s">
        <v>648</v>
      </c>
      <c r="E25" s="6" t="s">
        <v>8</v>
      </c>
      <c r="F25" s="6" t="s">
        <v>271</v>
      </c>
      <c r="G25" s="6" t="s">
        <v>105</v>
      </c>
      <c r="H25" s="6" t="s">
        <v>705</v>
      </c>
      <c r="I25" s="6" t="s">
        <v>643</v>
      </c>
      <c r="J25" s="6" t="s">
        <v>106</v>
      </c>
      <c r="K25" s="6" t="s">
        <v>451</v>
      </c>
      <c r="L25" s="6" t="s">
        <v>102</v>
      </c>
      <c r="M25" s="6" t="s">
        <v>108</v>
      </c>
      <c r="N25" s="6" t="s">
        <v>1</v>
      </c>
      <c r="O25" s="6" t="s">
        <v>973</v>
      </c>
      <c r="P25" s="6" t="s">
        <v>155</v>
      </c>
      <c r="Q25" s="6" t="s">
        <v>293</v>
      </c>
      <c r="R25" s="6" t="s">
        <v>251</v>
      </c>
      <c r="S25" s="6" t="s">
        <v>329</v>
      </c>
      <c r="T25" s="6" t="s">
        <v>235</v>
      </c>
      <c r="U25" s="6" t="s">
        <v>14</v>
      </c>
      <c r="V25" s="6" t="s">
        <v>54</v>
      </c>
      <c r="W25" s="6" t="s">
        <v>332</v>
      </c>
      <c r="X25" s="20" t="s">
        <v>344</v>
      </c>
      <c r="Y25" s="5"/>
      <c r="Z25" s="20" t="s">
        <v>232</v>
      </c>
      <c r="AA25" s="17">
        <v>50</v>
      </c>
      <c r="AB25" s="17">
        <v>173</v>
      </c>
      <c r="AC25" s="18">
        <f t="shared" si="0"/>
        <v>46</v>
      </c>
      <c r="AD25" s="18">
        <v>13</v>
      </c>
      <c r="AE25" s="18">
        <v>11</v>
      </c>
      <c r="AF25" s="18">
        <v>22</v>
      </c>
      <c r="AG25" s="17">
        <v>69</v>
      </c>
      <c r="AH25" s="17">
        <v>83</v>
      </c>
    </row>
    <row r="26" spans="1:34" ht="25.5" customHeight="1">
      <c r="A26" s="4">
        <v>24</v>
      </c>
      <c r="B26" s="198" t="s">
        <v>445</v>
      </c>
      <c r="C26" s="6" t="s">
        <v>984</v>
      </c>
      <c r="D26" s="6" t="s">
        <v>993</v>
      </c>
      <c r="E26" s="6" t="s">
        <v>740</v>
      </c>
      <c r="F26" s="6" t="s">
        <v>265</v>
      </c>
      <c r="G26" s="6" t="s">
        <v>986</v>
      </c>
      <c r="H26" s="6" t="s">
        <v>275</v>
      </c>
      <c r="I26" s="12" t="s">
        <v>151</v>
      </c>
      <c r="J26" s="6" t="s">
        <v>376</v>
      </c>
      <c r="K26" s="6" t="s">
        <v>527</v>
      </c>
      <c r="L26" s="6" t="s">
        <v>753</v>
      </c>
      <c r="M26" s="6" t="s">
        <v>250</v>
      </c>
      <c r="N26" s="6" t="s">
        <v>408</v>
      </c>
      <c r="O26" s="6" t="s">
        <v>21</v>
      </c>
      <c r="P26" s="6" t="s">
        <v>455</v>
      </c>
      <c r="Q26" s="6" t="s">
        <v>650</v>
      </c>
      <c r="R26" s="6" t="s">
        <v>1001</v>
      </c>
      <c r="S26" s="6" t="s">
        <v>265</v>
      </c>
      <c r="T26" s="6" t="s">
        <v>367</v>
      </c>
      <c r="U26" s="12" t="s">
        <v>151</v>
      </c>
      <c r="V26" s="6" t="s">
        <v>376</v>
      </c>
      <c r="W26" s="6" t="s">
        <v>374</v>
      </c>
      <c r="X26" s="20" t="s">
        <v>376</v>
      </c>
      <c r="Y26" s="20" t="s">
        <v>261</v>
      </c>
      <c r="Z26" s="5"/>
      <c r="AA26" s="17">
        <v>23</v>
      </c>
      <c r="AB26" s="17">
        <v>112</v>
      </c>
      <c r="AC26" s="18">
        <f t="shared" si="0"/>
        <v>46</v>
      </c>
      <c r="AD26" s="18">
        <v>11</v>
      </c>
      <c r="AE26" s="18">
        <v>7</v>
      </c>
      <c r="AF26" s="18">
        <v>28</v>
      </c>
      <c r="AG26" s="17">
        <v>46</v>
      </c>
      <c r="AH26" s="17">
        <v>66</v>
      </c>
    </row>
    <row r="27" spans="28:34" ht="25.5" customHeight="1">
      <c r="AB27" s="3">
        <f>SUM(AB3:AB26)</f>
        <v>4243</v>
      </c>
      <c r="AD27" s="3">
        <f>SUM(AD3:AD26)</f>
        <v>441</v>
      </c>
      <c r="AE27" s="3">
        <f>SUM(AE3:AE26)</f>
        <v>220</v>
      </c>
      <c r="AF27" s="3">
        <f>SUM(AF3:AF26)</f>
        <v>443</v>
      </c>
      <c r="AG27" s="3">
        <f>SUM(AG3:AG26)</f>
        <v>1671</v>
      </c>
      <c r="AH27" s="3">
        <f>SUM(AH3:AH26)</f>
        <v>1671</v>
      </c>
    </row>
    <row r="28" spans="2:3" ht="25.5" customHeight="1">
      <c r="B28" s="3" t="s">
        <v>1144</v>
      </c>
      <c r="C28" s="3" t="s">
        <v>1145</v>
      </c>
    </row>
    <row r="29" ht="25.5" customHeight="1"/>
    <row r="30" ht="25.5" customHeight="1"/>
    <row r="31" ht="25.5" customHeight="1"/>
  </sheetData>
  <sheetProtection/>
  <printOptions/>
  <pageMargins left="0.38" right="0.36" top="0.5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F32" sqref="F32"/>
    </sheetView>
  </sheetViews>
  <sheetFormatPr defaultColWidth="7.875" defaultRowHeight="12.75"/>
  <cols>
    <col min="1" max="1" width="4.375" style="3" customWidth="1"/>
    <col min="2" max="2" width="15.375" style="3" customWidth="1"/>
    <col min="3" max="20" width="5.625" style="3" customWidth="1"/>
    <col min="21" max="21" width="5.375" style="3" customWidth="1"/>
    <col min="22" max="22" width="6.125" style="3" customWidth="1"/>
    <col min="23" max="23" width="5.00390625" style="3" customWidth="1"/>
    <col min="24" max="26" width="4.375" style="3" customWidth="1"/>
    <col min="27" max="28" width="5.625" style="3" customWidth="1"/>
    <col min="29" max="16384" width="7.875" style="3" customWidth="1"/>
  </cols>
  <sheetData>
    <row r="1" spans="1:20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8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 t="s">
        <v>109</v>
      </c>
      <c r="V2" s="13" t="s">
        <v>115</v>
      </c>
      <c r="W2" s="13" t="s">
        <v>116</v>
      </c>
      <c r="X2" s="13" t="s">
        <v>110</v>
      </c>
      <c r="Y2" s="13" t="s">
        <v>111</v>
      </c>
      <c r="Z2" s="13" t="s">
        <v>112</v>
      </c>
      <c r="AA2" s="13" t="s">
        <v>113</v>
      </c>
      <c r="AB2" s="13" t="s">
        <v>114</v>
      </c>
    </row>
    <row r="3" spans="1:28" ht="25.5" customHeight="1">
      <c r="A3" s="4">
        <v>1</v>
      </c>
      <c r="B3" s="198" t="s">
        <v>247</v>
      </c>
      <c r="C3" s="5"/>
      <c r="D3" s="6" t="s">
        <v>1</v>
      </c>
      <c r="E3" s="6" t="s">
        <v>69</v>
      </c>
      <c r="F3" s="6" t="s">
        <v>195</v>
      </c>
      <c r="G3" s="6" t="s">
        <v>191</v>
      </c>
      <c r="H3" s="6" t="s">
        <v>1019</v>
      </c>
      <c r="I3" s="6" t="s">
        <v>474</v>
      </c>
      <c r="J3" s="6" t="s">
        <v>298</v>
      </c>
      <c r="K3" s="6" t="s">
        <v>36</v>
      </c>
      <c r="L3" s="6" t="s">
        <v>62</v>
      </c>
      <c r="M3" s="6" t="s">
        <v>171</v>
      </c>
      <c r="N3" s="6" t="s">
        <v>349</v>
      </c>
      <c r="O3" s="6" t="s">
        <v>48</v>
      </c>
      <c r="P3" s="6" t="s">
        <v>62</v>
      </c>
      <c r="Q3" s="6" t="s">
        <v>1037</v>
      </c>
      <c r="R3" s="6" t="s">
        <v>351</v>
      </c>
      <c r="S3" s="6" t="s">
        <v>575</v>
      </c>
      <c r="T3" s="6" t="s">
        <v>79</v>
      </c>
      <c r="U3" s="17">
        <f aca="true" t="shared" si="0" ref="U3:U20">X3*3+Y3</f>
        <v>66</v>
      </c>
      <c r="V3" s="17">
        <v>143</v>
      </c>
      <c r="W3" s="18">
        <f>X3+Y3+Z3</f>
        <v>34</v>
      </c>
      <c r="X3" s="18">
        <v>20</v>
      </c>
      <c r="Y3" s="18">
        <v>6</v>
      </c>
      <c r="Z3" s="18">
        <v>8</v>
      </c>
      <c r="AA3" s="17">
        <v>61</v>
      </c>
      <c r="AB3" s="17">
        <v>44</v>
      </c>
    </row>
    <row r="4" spans="1:28" ht="25.5" customHeight="1">
      <c r="A4" s="4">
        <v>2</v>
      </c>
      <c r="B4" s="198" t="s">
        <v>125</v>
      </c>
      <c r="C4" s="6" t="s">
        <v>1</v>
      </c>
      <c r="D4" s="5"/>
      <c r="E4" s="6" t="s">
        <v>67</v>
      </c>
      <c r="F4" s="6" t="s">
        <v>1028</v>
      </c>
      <c r="G4" s="6" t="s">
        <v>108</v>
      </c>
      <c r="H4" s="6" t="s">
        <v>1041</v>
      </c>
      <c r="I4" s="6" t="s">
        <v>308</v>
      </c>
      <c r="J4" s="6" t="s">
        <v>105</v>
      </c>
      <c r="K4" s="6" t="s">
        <v>30</v>
      </c>
      <c r="L4" s="6" t="s">
        <v>152</v>
      </c>
      <c r="M4" s="6" t="s">
        <v>1026</v>
      </c>
      <c r="N4" s="6" t="s">
        <v>983</v>
      </c>
      <c r="O4" s="6" t="s">
        <v>547</v>
      </c>
      <c r="P4" s="6" t="s">
        <v>0</v>
      </c>
      <c r="Q4" s="6" t="s">
        <v>632</v>
      </c>
      <c r="R4" s="6" t="s">
        <v>162</v>
      </c>
      <c r="S4" s="6" t="s">
        <v>28</v>
      </c>
      <c r="T4" s="6" t="s">
        <v>314</v>
      </c>
      <c r="U4" s="17">
        <f t="shared" si="0"/>
        <v>63</v>
      </c>
      <c r="V4" s="17">
        <v>153</v>
      </c>
      <c r="W4" s="18">
        <f aca="true" t="shared" si="1" ref="W4:W20">X4+Y4+Z4</f>
        <v>34</v>
      </c>
      <c r="X4" s="18">
        <v>19</v>
      </c>
      <c r="Y4" s="18">
        <v>6</v>
      </c>
      <c r="Z4" s="18">
        <v>9</v>
      </c>
      <c r="AA4" s="17">
        <v>68</v>
      </c>
      <c r="AB4" s="17">
        <v>42</v>
      </c>
    </row>
    <row r="5" spans="1:28" ht="25.5" customHeight="1">
      <c r="A5" s="4">
        <v>3</v>
      </c>
      <c r="B5" s="198" t="s">
        <v>129</v>
      </c>
      <c r="C5" s="6" t="s">
        <v>70</v>
      </c>
      <c r="D5" s="6" t="s">
        <v>68</v>
      </c>
      <c r="E5" s="5"/>
      <c r="F5" s="6" t="s">
        <v>420</v>
      </c>
      <c r="G5" s="6" t="s">
        <v>290</v>
      </c>
      <c r="H5" s="6" t="s">
        <v>221</v>
      </c>
      <c r="I5" s="6" t="s">
        <v>535</v>
      </c>
      <c r="J5" s="6" t="s">
        <v>56</v>
      </c>
      <c r="K5" s="6" t="s">
        <v>289</v>
      </c>
      <c r="L5" s="6" t="s">
        <v>32</v>
      </c>
      <c r="M5" s="6" t="s">
        <v>394</v>
      </c>
      <c r="N5" s="6" t="s">
        <v>280</v>
      </c>
      <c r="O5" s="6" t="s">
        <v>261</v>
      </c>
      <c r="P5" s="6" t="s">
        <v>157</v>
      </c>
      <c r="Q5" s="6" t="s">
        <v>1</v>
      </c>
      <c r="R5" s="6" t="s">
        <v>62</v>
      </c>
      <c r="S5" s="6" t="s">
        <v>1021</v>
      </c>
      <c r="T5" s="6" t="s">
        <v>251</v>
      </c>
      <c r="U5" s="17">
        <f t="shared" si="0"/>
        <v>63</v>
      </c>
      <c r="V5" s="17">
        <v>143</v>
      </c>
      <c r="W5" s="18">
        <f t="shared" si="1"/>
        <v>34</v>
      </c>
      <c r="X5" s="18">
        <v>18</v>
      </c>
      <c r="Y5" s="18">
        <v>9</v>
      </c>
      <c r="Z5" s="18">
        <v>7</v>
      </c>
      <c r="AA5" s="17">
        <v>68</v>
      </c>
      <c r="AB5" s="17">
        <v>46</v>
      </c>
    </row>
    <row r="6" spans="1:28" ht="25.5" customHeight="1">
      <c r="A6" s="4">
        <v>4</v>
      </c>
      <c r="B6" s="198" t="s">
        <v>126</v>
      </c>
      <c r="C6" s="6" t="s">
        <v>317</v>
      </c>
      <c r="D6" s="6" t="s">
        <v>1029</v>
      </c>
      <c r="E6" s="6" t="s">
        <v>217</v>
      </c>
      <c r="F6" s="5"/>
      <c r="G6" s="6" t="s">
        <v>51</v>
      </c>
      <c r="H6" s="6" t="s">
        <v>13</v>
      </c>
      <c r="I6" s="6" t="s">
        <v>243</v>
      </c>
      <c r="J6" s="6" t="s">
        <v>276</v>
      </c>
      <c r="K6" s="6" t="s">
        <v>715</v>
      </c>
      <c r="L6" s="6" t="s">
        <v>290</v>
      </c>
      <c r="M6" s="6" t="s">
        <v>472</v>
      </c>
      <c r="N6" s="6" t="s">
        <v>633</v>
      </c>
      <c r="O6" s="6" t="s">
        <v>22</v>
      </c>
      <c r="P6" s="6" t="s">
        <v>7</v>
      </c>
      <c r="Q6" s="6" t="s">
        <v>1030</v>
      </c>
      <c r="R6" s="6" t="s">
        <v>272</v>
      </c>
      <c r="S6" s="6" t="s">
        <v>698</v>
      </c>
      <c r="T6" s="6" t="s">
        <v>80</v>
      </c>
      <c r="U6" s="17">
        <f t="shared" si="0"/>
        <v>62</v>
      </c>
      <c r="V6" s="17">
        <v>152</v>
      </c>
      <c r="W6" s="18">
        <f t="shared" si="1"/>
        <v>34</v>
      </c>
      <c r="X6" s="18">
        <v>19</v>
      </c>
      <c r="Y6" s="18">
        <v>5</v>
      </c>
      <c r="Z6" s="18">
        <v>10</v>
      </c>
      <c r="AA6" s="17">
        <v>70</v>
      </c>
      <c r="AB6" s="17">
        <v>45</v>
      </c>
    </row>
    <row r="7" spans="1:28" ht="25.5" customHeight="1">
      <c r="A7" s="4">
        <v>5</v>
      </c>
      <c r="B7" s="198" t="s">
        <v>175</v>
      </c>
      <c r="C7" s="6" t="s">
        <v>183</v>
      </c>
      <c r="D7" s="6" t="s">
        <v>107</v>
      </c>
      <c r="E7" s="6" t="s">
        <v>291</v>
      </c>
      <c r="F7" s="6" t="s">
        <v>52</v>
      </c>
      <c r="G7" s="5"/>
      <c r="H7" s="6" t="s">
        <v>9</v>
      </c>
      <c r="I7" s="6" t="s">
        <v>349</v>
      </c>
      <c r="J7" s="6" t="s">
        <v>159</v>
      </c>
      <c r="K7" s="6" t="s">
        <v>7</v>
      </c>
      <c r="L7" s="6" t="s">
        <v>240</v>
      </c>
      <c r="M7" s="6" t="s">
        <v>13</v>
      </c>
      <c r="N7" s="6" t="s">
        <v>85</v>
      </c>
      <c r="O7" s="6" t="s">
        <v>162</v>
      </c>
      <c r="P7" s="6" t="s">
        <v>12</v>
      </c>
      <c r="Q7" s="6" t="s">
        <v>1027</v>
      </c>
      <c r="R7" s="6" t="s">
        <v>314</v>
      </c>
      <c r="S7" s="6" t="s">
        <v>285</v>
      </c>
      <c r="T7" s="6" t="s">
        <v>299</v>
      </c>
      <c r="U7" s="17">
        <f t="shared" si="0"/>
        <v>55</v>
      </c>
      <c r="V7" s="17">
        <v>140</v>
      </c>
      <c r="W7" s="18">
        <f t="shared" si="1"/>
        <v>34</v>
      </c>
      <c r="X7" s="18">
        <v>16</v>
      </c>
      <c r="Y7" s="18">
        <v>7</v>
      </c>
      <c r="Z7" s="18">
        <v>11</v>
      </c>
      <c r="AA7" s="17">
        <v>53</v>
      </c>
      <c r="AB7" s="17">
        <v>46</v>
      </c>
    </row>
    <row r="8" spans="1:28" ht="25.5" customHeight="1">
      <c r="A8" s="4">
        <v>6</v>
      </c>
      <c r="B8" s="198" t="s">
        <v>436</v>
      </c>
      <c r="C8" s="6" t="s">
        <v>1020</v>
      </c>
      <c r="D8" s="6" t="s">
        <v>1040</v>
      </c>
      <c r="E8" s="6" t="s">
        <v>339</v>
      </c>
      <c r="F8" s="6" t="s">
        <v>2</v>
      </c>
      <c r="G8" s="6" t="s">
        <v>22</v>
      </c>
      <c r="H8" s="5"/>
      <c r="I8" s="6" t="s">
        <v>261</v>
      </c>
      <c r="J8" s="6" t="s">
        <v>382</v>
      </c>
      <c r="K8" s="6" t="s">
        <v>1031</v>
      </c>
      <c r="L8" s="6" t="s">
        <v>1017</v>
      </c>
      <c r="M8" s="6" t="s">
        <v>153</v>
      </c>
      <c r="N8" s="6" t="s">
        <v>97</v>
      </c>
      <c r="O8" s="6" t="s">
        <v>972</v>
      </c>
      <c r="P8" s="6" t="s">
        <v>171</v>
      </c>
      <c r="Q8" s="6" t="s">
        <v>254</v>
      </c>
      <c r="R8" s="6" t="s">
        <v>354</v>
      </c>
      <c r="S8" s="6" t="s">
        <v>288</v>
      </c>
      <c r="T8" s="6" t="s">
        <v>615</v>
      </c>
      <c r="U8" s="17">
        <f t="shared" si="0"/>
        <v>53</v>
      </c>
      <c r="V8" s="17">
        <v>150</v>
      </c>
      <c r="W8" s="18">
        <f t="shared" si="1"/>
        <v>34</v>
      </c>
      <c r="X8" s="18">
        <v>16</v>
      </c>
      <c r="Y8" s="18">
        <v>5</v>
      </c>
      <c r="Z8" s="18">
        <v>13</v>
      </c>
      <c r="AA8" s="17">
        <v>79</v>
      </c>
      <c r="AB8" s="17">
        <v>64</v>
      </c>
    </row>
    <row r="9" spans="1:28" ht="25.5" customHeight="1">
      <c r="A9" s="4">
        <v>7</v>
      </c>
      <c r="B9" s="198" t="s">
        <v>119</v>
      </c>
      <c r="C9" s="6" t="s">
        <v>475</v>
      </c>
      <c r="D9" s="6" t="s">
        <v>160</v>
      </c>
      <c r="E9" s="6" t="s">
        <v>228</v>
      </c>
      <c r="F9" s="6" t="s">
        <v>646</v>
      </c>
      <c r="G9" s="6" t="s">
        <v>242</v>
      </c>
      <c r="H9" s="6" t="s">
        <v>232</v>
      </c>
      <c r="I9" s="5"/>
      <c r="J9" s="6" t="s">
        <v>102</v>
      </c>
      <c r="K9" s="6" t="s">
        <v>161</v>
      </c>
      <c r="L9" s="6" t="s">
        <v>1029</v>
      </c>
      <c r="M9" s="6" t="s">
        <v>570</v>
      </c>
      <c r="N9" s="6" t="s">
        <v>272</v>
      </c>
      <c r="O9" s="6" t="s">
        <v>204</v>
      </c>
      <c r="P9" s="6" t="s">
        <v>480</v>
      </c>
      <c r="Q9" s="6" t="s">
        <v>13</v>
      </c>
      <c r="R9" s="6" t="s">
        <v>108</v>
      </c>
      <c r="S9" s="6" t="s">
        <v>967</v>
      </c>
      <c r="T9" s="6" t="s">
        <v>210</v>
      </c>
      <c r="U9" s="17">
        <f t="shared" si="0"/>
        <v>49</v>
      </c>
      <c r="V9" s="17">
        <v>134</v>
      </c>
      <c r="W9" s="18">
        <f t="shared" si="1"/>
        <v>34</v>
      </c>
      <c r="X9" s="18">
        <v>14</v>
      </c>
      <c r="Y9" s="18">
        <v>7</v>
      </c>
      <c r="Z9" s="18">
        <v>13</v>
      </c>
      <c r="AA9" s="17">
        <v>53</v>
      </c>
      <c r="AB9" s="17">
        <v>52</v>
      </c>
    </row>
    <row r="10" spans="1:28" ht="25.5" customHeight="1">
      <c r="A10" s="4">
        <v>8</v>
      </c>
      <c r="B10" s="198" t="s">
        <v>120</v>
      </c>
      <c r="C10" s="6" t="s">
        <v>238</v>
      </c>
      <c r="D10" s="6" t="s">
        <v>106</v>
      </c>
      <c r="E10" s="6" t="s">
        <v>55</v>
      </c>
      <c r="F10" s="6" t="s">
        <v>277</v>
      </c>
      <c r="G10" s="6" t="s">
        <v>159</v>
      </c>
      <c r="H10" s="6" t="s">
        <v>383</v>
      </c>
      <c r="I10" s="6" t="s">
        <v>101</v>
      </c>
      <c r="J10" s="5"/>
      <c r="K10" s="6" t="s">
        <v>1035</v>
      </c>
      <c r="L10" s="6" t="s">
        <v>40</v>
      </c>
      <c r="M10" s="6" t="s">
        <v>1</v>
      </c>
      <c r="N10" s="6" t="s">
        <v>49</v>
      </c>
      <c r="O10" s="6" t="s">
        <v>199</v>
      </c>
      <c r="P10" s="6" t="s">
        <v>48</v>
      </c>
      <c r="Q10" s="6" t="s">
        <v>548</v>
      </c>
      <c r="R10" s="6" t="s">
        <v>91</v>
      </c>
      <c r="S10" s="6" t="s">
        <v>187</v>
      </c>
      <c r="T10" s="6" t="s">
        <v>220</v>
      </c>
      <c r="U10" s="17">
        <f t="shared" si="0"/>
        <v>48</v>
      </c>
      <c r="V10" s="17">
        <v>133</v>
      </c>
      <c r="W10" s="18">
        <f t="shared" si="1"/>
        <v>34</v>
      </c>
      <c r="X10" s="18">
        <v>12</v>
      </c>
      <c r="Y10" s="18">
        <v>12</v>
      </c>
      <c r="Z10" s="18">
        <v>10</v>
      </c>
      <c r="AA10" s="17">
        <v>53</v>
      </c>
      <c r="AB10" s="17">
        <v>53</v>
      </c>
    </row>
    <row r="11" spans="1:28" ht="25.5" customHeight="1">
      <c r="A11" s="4">
        <v>9</v>
      </c>
      <c r="B11" s="198" t="s">
        <v>964</v>
      </c>
      <c r="C11" s="6" t="s">
        <v>35</v>
      </c>
      <c r="D11" s="6" t="s">
        <v>29</v>
      </c>
      <c r="E11" s="6" t="s">
        <v>288</v>
      </c>
      <c r="F11" s="6" t="s">
        <v>716</v>
      </c>
      <c r="G11" s="6" t="s">
        <v>21</v>
      </c>
      <c r="H11" s="6" t="s">
        <v>1030</v>
      </c>
      <c r="I11" s="6" t="s">
        <v>235</v>
      </c>
      <c r="J11" s="6" t="s">
        <v>1034</v>
      </c>
      <c r="K11" s="5"/>
      <c r="L11" s="6" t="s">
        <v>706</v>
      </c>
      <c r="M11" s="6" t="s">
        <v>302</v>
      </c>
      <c r="N11" s="6" t="s">
        <v>594</v>
      </c>
      <c r="O11" s="6" t="s">
        <v>285</v>
      </c>
      <c r="P11" s="6" t="s">
        <v>223</v>
      </c>
      <c r="Q11" s="6" t="s">
        <v>368</v>
      </c>
      <c r="R11" s="6" t="s">
        <v>624</v>
      </c>
      <c r="S11" s="6" t="s">
        <v>300</v>
      </c>
      <c r="T11" s="6" t="s">
        <v>1</v>
      </c>
      <c r="U11" s="17">
        <f t="shared" si="0"/>
        <v>48</v>
      </c>
      <c r="V11" s="17">
        <v>118</v>
      </c>
      <c r="W11" s="18">
        <f t="shared" si="1"/>
        <v>34</v>
      </c>
      <c r="X11" s="18">
        <v>13</v>
      </c>
      <c r="Y11" s="18">
        <v>9</v>
      </c>
      <c r="Z11" s="18">
        <v>12</v>
      </c>
      <c r="AA11" s="17">
        <v>61</v>
      </c>
      <c r="AB11" s="17">
        <v>65</v>
      </c>
    </row>
    <row r="12" spans="1:28" ht="25.5" customHeight="1">
      <c r="A12" s="4">
        <v>10</v>
      </c>
      <c r="B12" s="198" t="s">
        <v>121</v>
      </c>
      <c r="C12" s="6" t="s">
        <v>61</v>
      </c>
      <c r="D12" s="6" t="s">
        <v>360</v>
      </c>
      <c r="E12" s="6" t="s">
        <v>31</v>
      </c>
      <c r="F12" s="6" t="s">
        <v>291</v>
      </c>
      <c r="G12" s="6" t="s">
        <v>210</v>
      </c>
      <c r="H12" s="6" t="s">
        <v>1018</v>
      </c>
      <c r="I12" s="6" t="s">
        <v>1028</v>
      </c>
      <c r="J12" s="6" t="s">
        <v>39</v>
      </c>
      <c r="K12" s="6" t="s">
        <v>707</v>
      </c>
      <c r="L12" s="5"/>
      <c r="M12" s="6" t="s">
        <v>170</v>
      </c>
      <c r="N12" s="6" t="s">
        <v>556</v>
      </c>
      <c r="O12" s="6" t="s">
        <v>107</v>
      </c>
      <c r="P12" s="6" t="s">
        <v>727</v>
      </c>
      <c r="Q12" s="6" t="s">
        <v>527</v>
      </c>
      <c r="R12" s="6" t="s">
        <v>229</v>
      </c>
      <c r="S12" s="6" t="s">
        <v>562</v>
      </c>
      <c r="T12" s="6" t="s">
        <v>73</v>
      </c>
      <c r="U12" s="17">
        <f t="shared" si="0"/>
        <v>44</v>
      </c>
      <c r="V12" s="17">
        <v>133</v>
      </c>
      <c r="W12" s="18">
        <f t="shared" si="1"/>
        <v>34</v>
      </c>
      <c r="X12" s="18">
        <v>12</v>
      </c>
      <c r="Y12" s="18">
        <v>8</v>
      </c>
      <c r="Z12" s="18">
        <v>14</v>
      </c>
      <c r="AA12" s="17">
        <v>57</v>
      </c>
      <c r="AB12" s="17">
        <v>64</v>
      </c>
    </row>
    <row r="13" spans="1:28" ht="25.5" customHeight="1">
      <c r="A13" s="4">
        <v>11</v>
      </c>
      <c r="B13" s="198" t="s">
        <v>123</v>
      </c>
      <c r="C13" s="6" t="s">
        <v>216</v>
      </c>
      <c r="D13" s="6" t="s">
        <v>1025</v>
      </c>
      <c r="E13" s="6" t="s">
        <v>395</v>
      </c>
      <c r="F13" s="6" t="s">
        <v>473</v>
      </c>
      <c r="G13" s="6" t="s">
        <v>2</v>
      </c>
      <c r="H13" s="6" t="s">
        <v>254</v>
      </c>
      <c r="I13" s="6" t="s">
        <v>223</v>
      </c>
      <c r="J13" s="6" t="s">
        <v>1</v>
      </c>
      <c r="K13" s="6" t="s">
        <v>303</v>
      </c>
      <c r="L13" s="6" t="s">
        <v>170</v>
      </c>
      <c r="M13" s="5"/>
      <c r="N13" s="6" t="s">
        <v>248</v>
      </c>
      <c r="O13" s="6" t="s">
        <v>59</v>
      </c>
      <c r="P13" s="6" t="s">
        <v>574</v>
      </c>
      <c r="Q13" s="6" t="s">
        <v>1024</v>
      </c>
      <c r="R13" s="6" t="s">
        <v>420</v>
      </c>
      <c r="S13" s="6" t="s">
        <v>91</v>
      </c>
      <c r="T13" s="6" t="s">
        <v>357</v>
      </c>
      <c r="U13" s="17">
        <f t="shared" si="0"/>
        <v>42</v>
      </c>
      <c r="V13" s="17">
        <v>126</v>
      </c>
      <c r="W13" s="18">
        <f t="shared" si="1"/>
        <v>34</v>
      </c>
      <c r="X13" s="18">
        <v>12</v>
      </c>
      <c r="Y13" s="18">
        <v>6</v>
      </c>
      <c r="Z13" s="18">
        <v>16</v>
      </c>
      <c r="AA13" s="17">
        <v>48</v>
      </c>
      <c r="AB13" s="17">
        <v>56</v>
      </c>
    </row>
    <row r="14" spans="1:28" ht="25.5" customHeight="1">
      <c r="A14" s="4">
        <v>12</v>
      </c>
      <c r="B14" s="198" t="s">
        <v>965</v>
      </c>
      <c r="C14" s="6" t="s">
        <v>242</v>
      </c>
      <c r="D14" s="6" t="s">
        <v>982</v>
      </c>
      <c r="E14" s="6" t="s">
        <v>156</v>
      </c>
      <c r="F14" s="6" t="s">
        <v>632</v>
      </c>
      <c r="G14" s="6" t="s">
        <v>86</v>
      </c>
      <c r="H14" s="6" t="s">
        <v>98</v>
      </c>
      <c r="I14" s="6" t="s">
        <v>271</v>
      </c>
      <c r="J14" s="6" t="s">
        <v>50</v>
      </c>
      <c r="K14" s="6" t="s">
        <v>593</v>
      </c>
      <c r="L14" s="6" t="s">
        <v>555</v>
      </c>
      <c r="M14" s="6" t="s">
        <v>196</v>
      </c>
      <c r="N14" s="5"/>
      <c r="O14" s="6" t="s">
        <v>1039</v>
      </c>
      <c r="P14" s="6" t="s">
        <v>381</v>
      </c>
      <c r="Q14" s="6" t="s">
        <v>107</v>
      </c>
      <c r="R14" s="6" t="s">
        <v>497</v>
      </c>
      <c r="S14" s="6" t="s">
        <v>1033</v>
      </c>
      <c r="T14" s="6" t="s">
        <v>568</v>
      </c>
      <c r="U14" s="17">
        <f t="shared" si="0"/>
        <v>42</v>
      </c>
      <c r="V14" s="17">
        <v>125</v>
      </c>
      <c r="W14" s="18">
        <f t="shared" si="1"/>
        <v>34</v>
      </c>
      <c r="X14" s="18">
        <v>12</v>
      </c>
      <c r="Y14" s="18">
        <v>6</v>
      </c>
      <c r="Z14" s="18">
        <v>16</v>
      </c>
      <c r="AA14" s="17">
        <v>62</v>
      </c>
      <c r="AB14" s="17">
        <v>74</v>
      </c>
    </row>
    <row r="15" spans="1:28" ht="25.5" customHeight="1">
      <c r="A15" s="4">
        <v>13</v>
      </c>
      <c r="B15" s="198" t="s">
        <v>128</v>
      </c>
      <c r="C15" s="6" t="s">
        <v>47</v>
      </c>
      <c r="D15" s="6" t="s">
        <v>548</v>
      </c>
      <c r="E15" s="6" t="s">
        <v>232</v>
      </c>
      <c r="F15" s="6" t="s">
        <v>9</v>
      </c>
      <c r="G15" s="6" t="s">
        <v>344</v>
      </c>
      <c r="H15" s="6" t="s">
        <v>973</v>
      </c>
      <c r="I15" s="6" t="s">
        <v>541</v>
      </c>
      <c r="J15" s="6" t="s">
        <v>524</v>
      </c>
      <c r="K15" s="6" t="s">
        <v>284</v>
      </c>
      <c r="L15" s="6" t="s">
        <v>108</v>
      </c>
      <c r="M15" s="6" t="s">
        <v>60</v>
      </c>
      <c r="N15" s="6" t="s">
        <v>1038</v>
      </c>
      <c r="O15" s="5"/>
      <c r="P15" s="6" t="s">
        <v>332</v>
      </c>
      <c r="Q15" s="6" t="s">
        <v>554</v>
      </c>
      <c r="R15" s="6" t="s">
        <v>608</v>
      </c>
      <c r="S15" s="6" t="s">
        <v>97</v>
      </c>
      <c r="T15" s="6" t="s">
        <v>101</v>
      </c>
      <c r="U15" s="17">
        <f t="shared" si="0"/>
        <v>41</v>
      </c>
      <c r="V15" s="17">
        <v>130</v>
      </c>
      <c r="W15" s="18">
        <f t="shared" si="1"/>
        <v>34</v>
      </c>
      <c r="X15" s="18">
        <v>12</v>
      </c>
      <c r="Y15" s="18">
        <v>5</v>
      </c>
      <c r="Z15" s="18">
        <v>17</v>
      </c>
      <c r="AA15" s="17">
        <v>56</v>
      </c>
      <c r="AB15" s="17">
        <v>64</v>
      </c>
    </row>
    <row r="16" spans="1:28" ht="25.5" customHeight="1">
      <c r="A16" s="4">
        <v>14</v>
      </c>
      <c r="B16" s="198" t="s">
        <v>124</v>
      </c>
      <c r="C16" s="6" t="s">
        <v>61</v>
      </c>
      <c r="D16" s="6" t="s">
        <v>10</v>
      </c>
      <c r="E16" s="6" t="s">
        <v>332</v>
      </c>
      <c r="F16" s="6" t="s">
        <v>21</v>
      </c>
      <c r="G16" s="6" t="s">
        <v>11</v>
      </c>
      <c r="H16" s="6" t="s">
        <v>216</v>
      </c>
      <c r="I16" s="6" t="s">
        <v>481</v>
      </c>
      <c r="J16" s="6" t="s">
        <v>47</v>
      </c>
      <c r="K16" s="6" t="s">
        <v>570</v>
      </c>
      <c r="L16" s="6" t="s">
        <v>726</v>
      </c>
      <c r="M16" s="6" t="s">
        <v>573</v>
      </c>
      <c r="N16" s="6" t="s">
        <v>230</v>
      </c>
      <c r="O16" s="6" t="s">
        <v>157</v>
      </c>
      <c r="P16" s="5"/>
      <c r="Q16" s="6" t="s">
        <v>396</v>
      </c>
      <c r="R16" s="6" t="s">
        <v>12</v>
      </c>
      <c r="S16" s="6" t="s">
        <v>294</v>
      </c>
      <c r="T16" s="6" t="s">
        <v>77</v>
      </c>
      <c r="U16" s="17">
        <f t="shared" si="0"/>
        <v>41</v>
      </c>
      <c r="V16" s="17">
        <v>124</v>
      </c>
      <c r="W16" s="18">
        <f t="shared" si="1"/>
        <v>34</v>
      </c>
      <c r="X16" s="18">
        <v>12</v>
      </c>
      <c r="Y16" s="18">
        <v>5</v>
      </c>
      <c r="Z16" s="18">
        <v>17</v>
      </c>
      <c r="AA16" s="17">
        <v>54</v>
      </c>
      <c r="AB16" s="17">
        <v>66</v>
      </c>
    </row>
    <row r="17" spans="1:28" ht="25.5" customHeight="1">
      <c r="A17" s="4">
        <v>15</v>
      </c>
      <c r="B17" s="198" t="s">
        <v>443</v>
      </c>
      <c r="C17" s="6" t="s">
        <v>1036</v>
      </c>
      <c r="D17" s="6" t="s">
        <v>633</v>
      </c>
      <c r="E17" s="6" t="s">
        <v>1</v>
      </c>
      <c r="F17" s="6" t="s">
        <v>1031</v>
      </c>
      <c r="G17" s="6" t="s">
        <v>1027</v>
      </c>
      <c r="H17" s="6" t="s">
        <v>153</v>
      </c>
      <c r="I17" s="6" t="s">
        <v>2</v>
      </c>
      <c r="J17" s="6" t="s">
        <v>547</v>
      </c>
      <c r="K17" s="6" t="s">
        <v>198</v>
      </c>
      <c r="L17" s="6" t="s">
        <v>528</v>
      </c>
      <c r="M17" s="6" t="s">
        <v>1023</v>
      </c>
      <c r="N17" s="6" t="s">
        <v>108</v>
      </c>
      <c r="O17" s="6" t="s">
        <v>553</v>
      </c>
      <c r="P17" s="6" t="s">
        <v>397</v>
      </c>
      <c r="Q17" s="5"/>
      <c r="R17" s="6" t="s">
        <v>603</v>
      </c>
      <c r="S17" s="6" t="s">
        <v>291</v>
      </c>
      <c r="T17" s="6" t="s">
        <v>56</v>
      </c>
      <c r="U17" s="17">
        <f t="shared" si="0"/>
        <v>41</v>
      </c>
      <c r="V17" s="17">
        <v>119</v>
      </c>
      <c r="W17" s="18">
        <f t="shared" si="1"/>
        <v>34</v>
      </c>
      <c r="X17" s="18">
        <v>11</v>
      </c>
      <c r="Y17" s="18">
        <v>8</v>
      </c>
      <c r="Z17" s="18">
        <v>15</v>
      </c>
      <c r="AA17" s="17">
        <v>53</v>
      </c>
      <c r="AB17" s="17">
        <v>64</v>
      </c>
    </row>
    <row r="18" spans="1:28" ht="25.5" customHeight="1">
      <c r="A18" s="4">
        <v>16</v>
      </c>
      <c r="B18" s="198" t="s">
        <v>1016</v>
      </c>
      <c r="C18" s="6" t="s">
        <v>352</v>
      </c>
      <c r="D18" s="6" t="s">
        <v>344</v>
      </c>
      <c r="E18" s="6" t="s">
        <v>61</v>
      </c>
      <c r="F18" s="6" t="s">
        <v>271</v>
      </c>
      <c r="G18" s="6" t="s">
        <v>155</v>
      </c>
      <c r="H18" s="6" t="s">
        <v>353</v>
      </c>
      <c r="I18" s="6" t="s">
        <v>107</v>
      </c>
      <c r="J18" s="6" t="s">
        <v>92</v>
      </c>
      <c r="K18" s="6" t="s">
        <v>623</v>
      </c>
      <c r="L18" s="6" t="s">
        <v>477</v>
      </c>
      <c r="M18" s="6" t="s">
        <v>217</v>
      </c>
      <c r="N18" s="6" t="s">
        <v>496</v>
      </c>
      <c r="O18" s="6" t="s">
        <v>607</v>
      </c>
      <c r="P18" s="6" t="s">
        <v>11</v>
      </c>
      <c r="Q18" s="6" t="s">
        <v>181</v>
      </c>
      <c r="R18" s="5"/>
      <c r="S18" s="6" t="s">
        <v>232</v>
      </c>
      <c r="T18" s="6" t="s">
        <v>158</v>
      </c>
      <c r="U18" s="17">
        <f t="shared" si="0"/>
        <v>36</v>
      </c>
      <c r="V18" s="17">
        <v>122</v>
      </c>
      <c r="W18" s="18">
        <f t="shared" si="1"/>
        <v>34</v>
      </c>
      <c r="X18" s="18">
        <v>10</v>
      </c>
      <c r="Y18" s="18">
        <v>6</v>
      </c>
      <c r="Z18" s="18">
        <v>18</v>
      </c>
      <c r="AA18" s="17">
        <v>55</v>
      </c>
      <c r="AB18" s="17">
        <v>62</v>
      </c>
    </row>
    <row r="19" spans="1:28" ht="25.5" customHeight="1">
      <c r="A19" s="4">
        <v>17</v>
      </c>
      <c r="B19" s="19" t="s">
        <v>132</v>
      </c>
      <c r="C19" s="6" t="s">
        <v>194</v>
      </c>
      <c r="D19" s="6" t="s">
        <v>3</v>
      </c>
      <c r="E19" s="6" t="s">
        <v>1022</v>
      </c>
      <c r="F19" s="6" t="s">
        <v>699</v>
      </c>
      <c r="G19" s="6" t="s">
        <v>284</v>
      </c>
      <c r="H19" s="6" t="s">
        <v>289</v>
      </c>
      <c r="I19" s="6" t="s">
        <v>966</v>
      </c>
      <c r="J19" s="6" t="s">
        <v>251</v>
      </c>
      <c r="K19" s="6" t="s">
        <v>299</v>
      </c>
      <c r="L19" s="6" t="s">
        <v>563</v>
      </c>
      <c r="M19" s="6" t="s">
        <v>92</v>
      </c>
      <c r="N19" s="6" t="s">
        <v>1032</v>
      </c>
      <c r="O19" s="6" t="s">
        <v>98</v>
      </c>
      <c r="P19" s="6" t="s">
        <v>293</v>
      </c>
      <c r="Q19" s="6" t="s">
        <v>290</v>
      </c>
      <c r="R19" s="6" t="s">
        <v>261</v>
      </c>
      <c r="S19" s="5"/>
      <c r="T19" s="6" t="s">
        <v>31</v>
      </c>
      <c r="U19" s="17">
        <f t="shared" si="0"/>
        <v>32</v>
      </c>
      <c r="V19" s="17">
        <v>123</v>
      </c>
      <c r="W19" s="18">
        <f t="shared" si="1"/>
        <v>34</v>
      </c>
      <c r="X19" s="18">
        <v>9</v>
      </c>
      <c r="Y19" s="18">
        <v>5</v>
      </c>
      <c r="Z19" s="18">
        <v>20</v>
      </c>
      <c r="AA19" s="17">
        <v>56</v>
      </c>
      <c r="AB19" s="17">
        <v>82</v>
      </c>
    </row>
    <row r="20" spans="1:28" ht="25.5" customHeight="1">
      <c r="A20" s="4">
        <v>18</v>
      </c>
      <c r="B20" s="19" t="s">
        <v>122</v>
      </c>
      <c r="C20" s="6" t="s">
        <v>80</v>
      </c>
      <c r="D20" s="6" t="s">
        <v>155</v>
      </c>
      <c r="E20" s="6" t="s">
        <v>187</v>
      </c>
      <c r="F20" s="6" t="s">
        <v>79</v>
      </c>
      <c r="G20" s="6" t="s">
        <v>300</v>
      </c>
      <c r="H20" s="6" t="s">
        <v>616</v>
      </c>
      <c r="I20" s="6" t="s">
        <v>240</v>
      </c>
      <c r="J20" s="6" t="s">
        <v>568</v>
      </c>
      <c r="K20" s="6" t="s">
        <v>1</v>
      </c>
      <c r="L20" s="6" t="s">
        <v>74</v>
      </c>
      <c r="M20" s="6" t="s">
        <v>236</v>
      </c>
      <c r="N20" s="6" t="s">
        <v>220</v>
      </c>
      <c r="O20" s="6" t="s">
        <v>102</v>
      </c>
      <c r="P20" s="6" t="s">
        <v>78</v>
      </c>
      <c r="Q20" s="6" t="s">
        <v>55</v>
      </c>
      <c r="R20" s="6" t="s">
        <v>151</v>
      </c>
      <c r="S20" s="6" t="s">
        <v>32</v>
      </c>
      <c r="T20" s="5"/>
      <c r="U20" s="17">
        <f t="shared" si="0"/>
        <v>32</v>
      </c>
      <c r="V20" s="17">
        <v>115</v>
      </c>
      <c r="W20" s="18">
        <f t="shared" si="1"/>
        <v>34</v>
      </c>
      <c r="X20" s="18">
        <v>9</v>
      </c>
      <c r="Y20" s="18">
        <v>5</v>
      </c>
      <c r="Z20" s="18">
        <v>20</v>
      </c>
      <c r="AA20" s="17">
        <v>41</v>
      </c>
      <c r="AB20" s="17">
        <v>59</v>
      </c>
    </row>
    <row r="21" spans="21:28" ht="25.5" customHeight="1">
      <c r="U21" s="3">
        <f>SUM(U3:U20)</f>
        <v>858</v>
      </c>
      <c r="V21" s="3">
        <f aca="true" t="shared" si="2" ref="V21:AB21">SUM(V3:V20)</f>
        <v>2383</v>
      </c>
      <c r="W21" s="3">
        <f t="shared" si="2"/>
        <v>612</v>
      </c>
      <c r="X21" s="3">
        <f t="shared" si="2"/>
        <v>246</v>
      </c>
      <c r="Y21" s="3">
        <f t="shared" si="2"/>
        <v>120</v>
      </c>
      <c r="Z21" s="3">
        <f t="shared" si="2"/>
        <v>246</v>
      </c>
      <c r="AA21" s="3">
        <f t="shared" si="2"/>
        <v>1048</v>
      </c>
      <c r="AB21" s="3">
        <f t="shared" si="2"/>
        <v>1048</v>
      </c>
    </row>
    <row r="22" ht="25.5" customHeight="1">
      <c r="V22" s="3">
        <f>V21/W21</f>
        <v>3.8937908496732025</v>
      </c>
    </row>
    <row r="23" ht="25.5" customHeight="1"/>
    <row r="24" ht="25.5" customHeight="1"/>
    <row r="25" ht="25.5" customHeight="1"/>
  </sheetData>
  <sheetProtection/>
  <printOptions/>
  <pageMargins left="0.45" right="0.36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zoomScale="90" zoomScaleNormal="90" zoomScalePageLayoutView="0" workbookViewId="0" topLeftCell="A4">
      <selection activeCell="AE27" sqref="AE27"/>
    </sheetView>
  </sheetViews>
  <sheetFormatPr defaultColWidth="7.875" defaultRowHeight="12.75"/>
  <cols>
    <col min="1" max="1" width="4.375" style="3" customWidth="1"/>
    <col min="2" max="2" width="15.375" style="3" customWidth="1"/>
    <col min="3" max="22" width="5.625" style="3" customWidth="1"/>
    <col min="23" max="23" width="5.375" style="3" customWidth="1"/>
    <col min="24" max="24" width="6.125" style="3" customWidth="1"/>
    <col min="25" max="25" width="5.00390625" style="3" customWidth="1"/>
    <col min="26" max="28" width="4.375" style="3" customWidth="1"/>
    <col min="29" max="30" width="5.625" style="3" customWidth="1"/>
    <col min="31" max="16384" width="7.875" style="3" customWidth="1"/>
  </cols>
  <sheetData>
    <row r="1" spans="1:22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0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 t="s">
        <v>109</v>
      </c>
      <c r="X2" s="13" t="s">
        <v>115</v>
      </c>
      <c r="Y2" s="13" t="s">
        <v>116</v>
      </c>
      <c r="Z2" s="13" t="s">
        <v>110</v>
      </c>
      <c r="AA2" s="13" t="s">
        <v>111</v>
      </c>
      <c r="AB2" s="13" t="s">
        <v>112</v>
      </c>
      <c r="AC2" s="13" t="s">
        <v>113</v>
      </c>
      <c r="AD2" s="13" t="s">
        <v>114</v>
      </c>
    </row>
    <row r="3" spans="1:30" ht="25.5" customHeight="1">
      <c r="A3" s="4">
        <v>1</v>
      </c>
      <c r="B3" s="198" t="s">
        <v>129</v>
      </c>
      <c r="C3" s="5"/>
      <c r="D3" s="6" t="s">
        <v>169</v>
      </c>
      <c r="E3" s="6" t="s">
        <v>223</v>
      </c>
      <c r="F3" s="6" t="s">
        <v>59</v>
      </c>
      <c r="G3" s="6" t="s">
        <v>13</v>
      </c>
      <c r="H3" s="6" t="s">
        <v>475</v>
      </c>
      <c r="I3" s="6" t="s">
        <v>524</v>
      </c>
      <c r="J3" s="6" t="s">
        <v>57</v>
      </c>
      <c r="K3" s="6" t="s">
        <v>191</v>
      </c>
      <c r="L3" s="6" t="s">
        <v>21</v>
      </c>
      <c r="M3" s="6" t="s">
        <v>157</v>
      </c>
      <c r="N3" s="6" t="s">
        <v>32</v>
      </c>
      <c r="O3" s="6" t="s">
        <v>14</v>
      </c>
      <c r="P3" s="6" t="s">
        <v>1028</v>
      </c>
      <c r="Q3" s="6" t="s">
        <v>88</v>
      </c>
      <c r="R3" s="6" t="s">
        <v>171</v>
      </c>
      <c r="S3" s="6" t="s">
        <v>223</v>
      </c>
      <c r="T3" s="6" t="s">
        <v>341</v>
      </c>
      <c r="U3" s="6" t="s">
        <v>9</v>
      </c>
      <c r="V3" s="6" t="s">
        <v>23</v>
      </c>
      <c r="W3" s="17">
        <f>Z3*2+AA3</f>
        <v>52</v>
      </c>
      <c r="X3" s="17">
        <v>159</v>
      </c>
      <c r="Y3" s="18">
        <f>Z3+AA3+AB3</f>
        <v>38</v>
      </c>
      <c r="Z3" s="18">
        <v>23</v>
      </c>
      <c r="AA3" s="18">
        <v>6</v>
      </c>
      <c r="AB3" s="18">
        <v>9</v>
      </c>
      <c r="AC3" s="17">
        <v>63</v>
      </c>
      <c r="AD3" s="17">
        <v>37</v>
      </c>
    </row>
    <row r="4" spans="1:30" ht="25.5" customHeight="1">
      <c r="A4" s="4">
        <v>2</v>
      </c>
      <c r="B4" s="19" t="s">
        <v>132</v>
      </c>
      <c r="C4" s="6" t="s">
        <v>369</v>
      </c>
      <c r="D4" s="5"/>
      <c r="E4" s="6" t="s">
        <v>200</v>
      </c>
      <c r="F4" s="6" t="s">
        <v>629</v>
      </c>
      <c r="G4" s="6" t="s">
        <v>352</v>
      </c>
      <c r="H4" s="6" t="s">
        <v>59</v>
      </c>
      <c r="I4" s="6" t="s">
        <v>152</v>
      </c>
      <c r="J4" s="6" t="s">
        <v>191</v>
      </c>
      <c r="K4" s="6" t="s">
        <v>8</v>
      </c>
      <c r="L4" s="6" t="s">
        <v>147</v>
      </c>
      <c r="M4" s="6" t="s">
        <v>162</v>
      </c>
      <c r="N4" s="6" t="s">
        <v>12</v>
      </c>
      <c r="O4" s="6" t="s">
        <v>92</v>
      </c>
      <c r="P4" s="6" t="s">
        <v>349</v>
      </c>
      <c r="Q4" s="6" t="s">
        <v>31</v>
      </c>
      <c r="R4" s="6" t="s">
        <v>6</v>
      </c>
      <c r="S4" s="6" t="s">
        <v>62</v>
      </c>
      <c r="T4" s="6" t="s">
        <v>84</v>
      </c>
      <c r="U4" s="6" t="s">
        <v>191</v>
      </c>
      <c r="V4" s="6" t="s">
        <v>37</v>
      </c>
      <c r="W4" s="17">
        <f aca="true" t="shared" si="0" ref="W4:W22">Z4*2+AA4</f>
        <v>51</v>
      </c>
      <c r="X4" s="17">
        <v>155</v>
      </c>
      <c r="Y4" s="18">
        <f aca="true" t="shared" si="1" ref="Y4:Y20">Z4+AA4+AB4</f>
        <v>38</v>
      </c>
      <c r="Z4" s="18">
        <v>22</v>
      </c>
      <c r="AA4" s="18">
        <v>7</v>
      </c>
      <c r="AB4" s="18">
        <v>9</v>
      </c>
      <c r="AC4" s="17">
        <v>64</v>
      </c>
      <c r="AD4" s="17">
        <v>45</v>
      </c>
    </row>
    <row r="5" spans="1:30" ht="25.5" customHeight="1">
      <c r="A5" s="4">
        <v>3</v>
      </c>
      <c r="B5" s="198" t="s">
        <v>119</v>
      </c>
      <c r="C5" s="6" t="s">
        <v>570</v>
      </c>
      <c r="D5" s="6" t="s">
        <v>447</v>
      </c>
      <c r="E5" s="5"/>
      <c r="F5" s="6" t="s">
        <v>89</v>
      </c>
      <c r="G5" s="6" t="s">
        <v>98</v>
      </c>
      <c r="H5" s="6" t="s">
        <v>223</v>
      </c>
      <c r="I5" s="6" t="s">
        <v>1057</v>
      </c>
      <c r="J5" s="6" t="s">
        <v>149</v>
      </c>
      <c r="K5" s="6" t="s">
        <v>1004</v>
      </c>
      <c r="L5" s="6" t="s">
        <v>1074</v>
      </c>
      <c r="M5" s="6" t="s">
        <v>523</v>
      </c>
      <c r="N5" s="6" t="s">
        <v>276</v>
      </c>
      <c r="O5" s="6" t="s">
        <v>84</v>
      </c>
      <c r="P5" s="6" t="s">
        <v>316</v>
      </c>
      <c r="Q5" s="6" t="s">
        <v>104</v>
      </c>
      <c r="R5" s="6" t="s">
        <v>452</v>
      </c>
      <c r="S5" s="6" t="s">
        <v>520</v>
      </c>
      <c r="T5" s="6" t="s">
        <v>103</v>
      </c>
      <c r="U5" s="6" t="s">
        <v>69</v>
      </c>
      <c r="V5" s="6" t="s">
        <v>171</v>
      </c>
      <c r="W5" s="17">
        <f t="shared" si="0"/>
        <v>46</v>
      </c>
      <c r="X5" s="17">
        <v>154</v>
      </c>
      <c r="Y5" s="18">
        <f t="shared" si="1"/>
        <v>38</v>
      </c>
      <c r="Z5" s="18">
        <v>20</v>
      </c>
      <c r="AA5" s="18">
        <v>6</v>
      </c>
      <c r="AB5" s="18">
        <v>12</v>
      </c>
      <c r="AC5" s="17">
        <v>71</v>
      </c>
      <c r="AD5" s="17">
        <v>54</v>
      </c>
    </row>
    <row r="6" spans="1:30" ht="25.5" customHeight="1">
      <c r="A6" s="4">
        <v>4</v>
      </c>
      <c r="B6" s="198" t="s">
        <v>1016</v>
      </c>
      <c r="C6" s="6" t="s">
        <v>60</v>
      </c>
      <c r="D6" s="6" t="s">
        <v>629</v>
      </c>
      <c r="E6" s="6" t="s">
        <v>90</v>
      </c>
      <c r="F6" s="5"/>
      <c r="G6" s="6" t="s">
        <v>1060</v>
      </c>
      <c r="H6" s="6" t="s">
        <v>21</v>
      </c>
      <c r="I6" s="6" t="s">
        <v>581</v>
      </c>
      <c r="J6" s="6" t="s">
        <v>630</v>
      </c>
      <c r="K6" s="6" t="s">
        <v>83</v>
      </c>
      <c r="L6" s="6" t="s">
        <v>166</v>
      </c>
      <c r="M6" s="6" t="s">
        <v>90</v>
      </c>
      <c r="N6" s="6" t="s">
        <v>272</v>
      </c>
      <c r="O6" s="6" t="s">
        <v>92</v>
      </c>
      <c r="P6" s="6" t="s">
        <v>615</v>
      </c>
      <c r="Q6" s="6" t="s">
        <v>66</v>
      </c>
      <c r="R6" s="6" t="s">
        <v>85</v>
      </c>
      <c r="S6" s="6" t="s">
        <v>170</v>
      </c>
      <c r="T6" s="6" t="s">
        <v>22</v>
      </c>
      <c r="U6" s="6" t="s">
        <v>157</v>
      </c>
      <c r="V6" s="6" t="s">
        <v>155</v>
      </c>
      <c r="W6" s="17">
        <f t="shared" si="0"/>
        <v>44</v>
      </c>
      <c r="X6" s="17">
        <v>151</v>
      </c>
      <c r="Y6" s="18">
        <f t="shared" si="1"/>
        <v>38</v>
      </c>
      <c r="Z6" s="18">
        <v>16</v>
      </c>
      <c r="AA6" s="18">
        <v>12</v>
      </c>
      <c r="AB6" s="18">
        <v>10</v>
      </c>
      <c r="AC6" s="17">
        <v>68</v>
      </c>
      <c r="AD6" s="17">
        <v>54</v>
      </c>
    </row>
    <row r="7" spans="1:30" ht="25.5" customHeight="1">
      <c r="A7" s="4">
        <v>5</v>
      </c>
      <c r="B7" s="198" t="s">
        <v>443</v>
      </c>
      <c r="C7" s="6" t="s">
        <v>2</v>
      </c>
      <c r="D7" s="6" t="s">
        <v>351</v>
      </c>
      <c r="E7" s="6" t="s">
        <v>97</v>
      </c>
      <c r="F7" s="6" t="s">
        <v>1059</v>
      </c>
      <c r="G7" s="5"/>
      <c r="H7" s="6" t="s">
        <v>88</v>
      </c>
      <c r="I7" s="6" t="s">
        <v>32</v>
      </c>
      <c r="J7" s="6" t="s">
        <v>48</v>
      </c>
      <c r="K7" s="6" t="s">
        <v>101</v>
      </c>
      <c r="L7" s="6" t="s">
        <v>101</v>
      </c>
      <c r="M7" s="6" t="s">
        <v>14</v>
      </c>
      <c r="N7" s="6" t="s">
        <v>9</v>
      </c>
      <c r="O7" s="6" t="s">
        <v>199</v>
      </c>
      <c r="P7" s="6" t="s">
        <v>612</v>
      </c>
      <c r="Q7" s="6" t="s">
        <v>314</v>
      </c>
      <c r="R7" s="6" t="s">
        <v>570</v>
      </c>
      <c r="S7" s="6" t="s">
        <v>529</v>
      </c>
      <c r="T7" s="6" t="s">
        <v>62</v>
      </c>
      <c r="U7" s="6" t="s">
        <v>633</v>
      </c>
      <c r="V7" s="6" t="s">
        <v>407</v>
      </c>
      <c r="W7" s="17">
        <f t="shared" si="0"/>
        <v>44</v>
      </c>
      <c r="X7" s="17">
        <v>151</v>
      </c>
      <c r="Y7" s="18">
        <f t="shared" si="1"/>
        <v>38</v>
      </c>
      <c r="Z7" s="18">
        <v>18</v>
      </c>
      <c r="AA7" s="18">
        <v>8</v>
      </c>
      <c r="AB7" s="18">
        <v>12</v>
      </c>
      <c r="AC7" s="17">
        <v>65</v>
      </c>
      <c r="AD7" s="17">
        <v>52</v>
      </c>
    </row>
    <row r="8" spans="1:30" ht="25.5" customHeight="1">
      <c r="A8" s="4">
        <v>6</v>
      </c>
      <c r="B8" s="19" t="s">
        <v>122</v>
      </c>
      <c r="C8" s="6" t="s">
        <v>474</v>
      </c>
      <c r="D8" s="6" t="s">
        <v>60</v>
      </c>
      <c r="E8" s="6" t="s">
        <v>570</v>
      </c>
      <c r="F8" s="6" t="s">
        <v>7</v>
      </c>
      <c r="G8" s="6" t="s">
        <v>87</v>
      </c>
      <c r="H8" s="5"/>
      <c r="I8" s="6" t="s">
        <v>261</v>
      </c>
      <c r="J8" s="6" t="s">
        <v>54</v>
      </c>
      <c r="K8" s="6" t="s">
        <v>261</v>
      </c>
      <c r="L8" s="6" t="s">
        <v>170</v>
      </c>
      <c r="M8" s="6" t="s">
        <v>622</v>
      </c>
      <c r="N8" s="6" t="s">
        <v>321</v>
      </c>
      <c r="O8" s="6" t="s">
        <v>87</v>
      </c>
      <c r="P8" s="6" t="s">
        <v>375</v>
      </c>
      <c r="Q8" s="6" t="s">
        <v>237</v>
      </c>
      <c r="R8" s="6" t="s">
        <v>1035</v>
      </c>
      <c r="S8" s="6" t="s">
        <v>195</v>
      </c>
      <c r="T8" s="6" t="s">
        <v>532</v>
      </c>
      <c r="U8" s="6" t="s">
        <v>374</v>
      </c>
      <c r="V8" s="6" t="s">
        <v>575</v>
      </c>
      <c r="W8" s="17">
        <f t="shared" si="0"/>
        <v>41</v>
      </c>
      <c r="X8" s="17">
        <v>147</v>
      </c>
      <c r="Y8" s="18">
        <f t="shared" si="1"/>
        <v>38</v>
      </c>
      <c r="Z8" s="18">
        <v>15</v>
      </c>
      <c r="AA8" s="18">
        <v>11</v>
      </c>
      <c r="AB8" s="18">
        <v>12</v>
      </c>
      <c r="AC8" s="17">
        <v>57</v>
      </c>
      <c r="AD8" s="17">
        <v>52</v>
      </c>
    </row>
    <row r="9" spans="1:30" ht="25.5" customHeight="1">
      <c r="A9" s="4">
        <v>7</v>
      </c>
      <c r="B9" s="198" t="s">
        <v>1051</v>
      </c>
      <c r="C9" s="6" t="s">
        <v>199</v>
      </c>
      <c r="D9" s="6" t="s">
        <v>360</v>
      </c>
      <c r="E9" s="12" t="s">
        <v>1058</v>
      </c>
      <c r="F9" s="6" t="s">
        <v>580</v>
      </c>
      <c r="G9" s="6" t="s">
        <v>31</v>
      </c>
      <c r="H9" s="6" t="s">
        <v>232</v>
      </c>
      <c r="I9" s="5"/>
      <c r="J9" s="6" t="s">
        <v>159</v>
      </c>
      <c r="K9" s="6" t="s">
        <v>331</v>
      </c>
      <c r="L9" s="6" t="s">
        <v>13</v>
      </c>
      <c r="M9" s="6" t="s">
        <v>159</v>
      </c>
      <c r="N9" s="6" t="s">
        <v>507</v>
      </c>
      <c r="O9" s="6" t="s">
        <v>1029</v>
      </c>
      <c r="P9" s="6" t="s">
        <v>157</v>
      </c>
      <c r="Q9" s="6" t="s">
        <v>261</v>
      </c>
      <c r="R9" s="6" t="s">
        <v>10</v>
      </c>
      <c r="S9" s="6" t="s">
        <v>88</v>
      </c>
      <c r="T9" s="6" t="s">
        <v>1076</v>
      </c>
      <c r="U9" s="6" t="s">
        <v>210</v>
      </c>
      <c r="V9" s="6" t="s">
        <v>529</v>
      </c>
      <c r="W9" s="17">
        <f t="shared" si="0"/>
        <v>41</v>
      </c>
      <c r="X9" s="17">
        <v>134</v>
      </c>
      <c r="Y9" s="18">
        <f t="shared" si="1"/>
        <v>38</v>
      </c>
      <c r="Z9" s="18">
        <v>15</v>
      </c>
      <c r="AA9" s="18">
        <v>11</v>
      </c>
      <c r="AB9" s="18">
        <v>12</v>
      </c>
      <c r="AC9" s="17">
        <v>66</v>
      </c>
      <c r="AD9" s="17">
        <v>66</v>
      </c>
    </row>
    <row r="10" spans="1:30" ht="25.5" customHeight="1">
      <c r="A10" s="4">
        <v>8</v>
      </c>
      <c r="B10" s="198" t="s">
        <v>123</v>
      </c>
      <c r="C10" s="6" t="s">
        <v>58</v>
      </c>
      <c r="D10" s="6" t="s">
        <v>183</v>
      </c>
      <c r="E10" s="6" t="s">
        <v>234</v>
      </c>
      <c r="F10" s="6" t="s">
        <v>631</v>
      </c>
      <c r="G10" s="6" t="s">
        <v>47</v>
      </c>
      <c r="H10" s="6" t="s">
        <v>53</v>
      </c>
      <c r="I10" s="6" t="s">
        <v>159</v>
      </c>
      <c r="J10" s="5"/>
      <c r="K10" s="6" t="s">
        <v>6</v>
      </c>
      <c r="L10" s="6" t="s">
        <v>155</v>
      </c>
      <c r="M10" s="6" t="s">
        <v>155</v>
      </c>
      <c r="N10" s="6" t="s">
        <v>198</v>
      </c>
      <c r="O10" s="6" t="s">
        <v>5</v>
      </c>
      <c r="P10" s="6" t="s">
        <v>45</v>
      </c>
      <c r="Q10" s="6" t="s">
        <v>473</v>
      </c>
      <c r="R10" s="6" t="s">
        <v>101</v>
      </c>
      <c r="S10" s="6" t="s">
        <v>0</v>
      </c>
      <c r="T10" s="6" t="s">
        <v>1054</v>
      </c>
      <c r="U10" s="6" t="s">
        <v>292</v>
      </c>
      <c r="V10" s="6" t="s">
        <v>19</v>
      </c>
      <c r="W10" s="17">
        <f t="shared" si="0"/>
        <v>40</v>
      </c>
      <c r="X10" s="17">
        <v>149</v>
      </c>
      <c r="Y10" s="18">
        <f t="shared" si="1"/>
        <v>38</v>
      </c>
      <c r="Z10" s="18">
        <v>17</v>
      </c>
      <c r="AA10" s="18">
        <v>6</v>
      </c>
      <c r="AB10" s="18">
        <v>15</v>
      </c>
      <c r="AC10" s="17">
        <v>57</v>
      </c>
      <c r="AD10" s="17">
        <v>64</v>
      </c>
    </row>
    <row r="11" spans="1:30" ht="25.5" customHeight="1">
      <c r="A11" s="4">
        <v>9</v>
      </c>
      <c r="B11" s="198" t="s">
        <v>121</v>
      </c>
      <c r="C11" s="6" t="s">
        <v>183</v>
      </c>
      <c r="D11" s="6" t="s">
        <v>6</v>
      </c>
      <c r="E11" s="6" t="s">
        <v>1005</v>
      </c>
      <c r="F11" s="6" t="s">
        <v>84</v>
      </c>
      <c r="G11" s="6" t="s">
        <v>102</v>
      </c>
      <c r="H11" s="6" t="s">
        <v>232</v>
      </c>
      <c r="I11" s="6" t="s">
        <v>330</v>
      </c>
      <c r="J11" s="6" t="s">
        <v>8</v>
      </c>
      <c r="K11" s="5"/>
      <c r="L11" s="6" t="s">
        <v>224</v>
      </c>
      <c r="M11" s="6" t="s">
        <v>155</v>
      </c>
      <c r="N11" s="6" t="s">
        <v>213</v>
      </c>
      <c r="O11" s="6" t="s">
        <v>276</v>
      </c>
      <c r="P11" s="6" t="s">
        <v>292</v>
      </c>
      <c r="Q11" s="6" t="s">
        <v>171</v>
      </c>
      <c r="R11" s="6" t="s">
        <v>657</v>
      </c>
      <c r="S11" s="6" t="s">
        <v>155</v>
      </c>
      <c r="T11" s="6" t="s">
        <v>276</v>
      </c>
      <c r="U11" s="6" t="s">
        <v>350</v>
      </c>
      <c r="V11" s="6" t="s">
        <v>261</v>
      </c>
      <c r="W11" s="17">
        <f t="shared" si="0"/>
        <v>40</v>
      </c>
      <c r="X11" s="17">
        <v>138</v>
      </c>
      <c r="Y11" s="18">
        <f t="shared" si="1"/>
        <v>38</v>
      </c>
      <c r="Z11" s="18">
        <v>16</v>
      </c>
      <c r="AA11" s="18">
        <v>8</v>
      </c>
      <c r="AB11" s="18">
        <v>14</v>
      </c>
      <c r="AC11" s="17">
        <v>59</v>
      </c>
      <c r="AD11" s="17">
        <v>57</v>
      </c>
    </row>
    <row r="12" spans="1:30" ht="25.5" customHeight="1">
      <c r="A12" s="4">
        <v>10</v>
      </c>
      <c r="B12" s="198" t="s">
        <v>120</v>
      </c>
      <c r="C12" s="6" t="s">
        <v>7</v>
      </c>
      <c r="D12" s="6" t="s">
        <v>305</v>
      </c>
      <c r="E12" s="6" t="s">
        <v>1073</v>
      </c>
      <c r="F12" s="6" t="s">
        <v>642</v>
      </c>
      <c r="G12" s="6" t="s">
        <v>102</v>
      </c>
      <c r="H12" s="6" t="s">
        <v>170</v>
      </c>
      <c r="I12" s="6" t="s">
        <v>2</v>
      </c>
      <c r="J12" s="6" t="s">
        <v>314</v>
      </c>
      <c r="K12" s="6" t="s">
        <v>546</v>
      </c>
      <c r="L12" s="5"/>
      <c r="M12" s="6" t="s">
        <v>573</v>
      </c>
      <c r="N12" s="6" t="s">
        <v>76</v>
      </c>
      <c r="O12" s="6" t="s">
        <v>101</v>
      </c>
      <c r="P12" s="6" t="s">
        <v>568</v>
      </c>
      <c r="Q12" s="6" t="s">
        <v>529</v>
      </c>
      <c r="R12" s="6" t="s">
        <v>304</v>
      </c>
      <c r="S12" s="6" t="s">
        <v>587</v>
      </c>
      <c r="T12" s="6" t="s">
        <v>9</v>
      </c>
      <c r="U12" s="6" t="s">
        <v>426</v>
      </c>
      <c r="V12" s="6" t="s">
        <v>1031</v>
      </c>
      <c r="W12" s="17">
        <f t="shared" si="0"/>
        <v>38</v>
      </c>
      <c r="X12" s="17">
        <v>138</v>
      </c>
      <c r="Y12" s="18">
        <f t="shared" si="1"/>
        <v>38</v>
      </c>
      <c r="Z12" s="18">
        <v>15</v>
      </c>
      <c r="AA12" s="18">
        <v>8</v>
      </c>
      <c r="AB12" s="18">
        <v>15</v>
      </c>
      <c r="AC12" s="17">
        <v>59</v>
      </c>
      <c r="AD12" s="17">
        <v>67</v>
      </c>
    </row>
    <row r="13" spans="1:30" ht="25.5" customHeight="1">
      <c r="A13" s="4">
        <v>11</v>
      </c>
      <c r="B13" s="198" t="s">
        <v>1052</v>
      </c>
      <c r="C13" s="6" t="s">
        <v>332</v>
      </c>
      <c r="D13" s="6" t="s">
        <v>344</v>
      </c>
      <c r="E13" s="6" t="s">
        <v>522</v>
      </c>
      <c r="F13" s="6" t="s">
        <v>89</v>
      </c>
      <c r="G13" s="6" t="s">
        <v>4</v>
      </c>
      <c r="H13" s="6" t="s">
        <v>621</v>
      </c>
      <c r="I13" s="6" t="s">
        <v>159</v>
      </c>
      <c r="J13" s="6" t="s">
        <v>314</v>
      </c>
      <c r="K13" s="6" t="s">
        <v>314</v>
      </c>
      <c r="L13" s="6" t="s">
        <v>574</v>
      </c>
      <c r="M13" s="5"/>
      <c r="N13" s="6" t="s">
        <v>30</v>
      </c>
      <c r="O13" s="6" t="s">
        <v>982</v>
      </c>
      <c r="P13" s="6" t="s">
        <v>32</v>
      </c>
      <c r="Q13" s="6" t="s">
        <v>616</v>
      </c>
      <c r="R13" s="6" t="s">
        <v>276</v>
      </c>
      <c r="S13" s="6" t="s">
        <v>172</v>
      </c>
      <c r="T13" s="6" t="s">
        <v>83</v>
      </c>
      <c r="U13" s="6" t="s">
        <v>1065</v>
      </c>
      <c r="V13" s="6" t="s">
        <v>649</v>
      </c>
      <c r="W13" s="17">
        <f t="shared" si="0"/>
        <v>36</v>
      </c>
      <c r="X13" s="17">
        <v>148</v>
      </c>
      <c r="Y13" s="18">
        <f t="shared" si="1"/>
        <v>38</v>
      </c>
      <c r="Z13" s="18">
        <v>13</v>
      </c>
      <c r="AA13" s="18">
        <v>10</v>
      </c>
      <c r="AB13" s="18">
        <v>15</v>
      </c>
      <c r="AC13" s="17">
        <v>69</v>
      </c>
      <c r="AD13" s="17">
        <v>70</v>
      </c>
    </row>
    <row r="14" spans="1:30" ht="25.5" customHeight="1">
      <c r="A14" s="4">
        <v>12</v>
      </c>
      <c r="B14" s="198" t="s">
        <v>125</v>
      </c>
      <c r="C14" s="6" t="s">
        <v>31</v>
      </c>
      <c r="D14" s="6" t="s">
        <v>11</v>
      </c>
      <c r="E14" s="6" t="s">
        <v>277</v>
      </c>
      <c r="F14" s="6" t="s">
        <v>271</v>
      </c>
      <c r="G14" s="6" t="s">
        <v>22</v>
      </c>
      <c r="H14" s="6" t="s">
        <v>320</v>
      </c>
      <c r="I14" s="6" t="s">
        <v>506</v>
      </c>
      <c r="J14" s="6" t="s">
        <v>368</v>
      </c>
      <c r="K14" s="6" t="s">
        <v>336</v>
      </c>
      <c r="L14" s="6" t="s">
        <v>75</v>
      </c>
      <c r="M14" s="6" t="s">
        <v>29</v>
      </c>
      <c r="N14" s="5"/>
      <c r="O14" s="6" t="s">
        <v>62</v>
      </c>
      <c r="P14" s="6" t="s">
        <v>261</v>
      </c>
      <c r="Q14" s="6" t="s">
        <v>495</v>
      </c>
      <c r="R14" s="6" t="s">
        <v>7</v>
      </c>
      <c r="S14" s="6" t="s">
        <v>357</v>
      </c>
      <c r="T14" s="6" t="s">
        <v>328</v>
      </c>
      <c r="U14" s="6" t="s">
        <v>290</v>
      </c>
      <c r="V14" s="6" t="s">
        <v>535</v>
      </c>
      <c r="W14" s="17">
        <f t="shared" si="0"/>
        <v>36</v>
      </c>
      <c r="X14" s="17">
        <v>140</v>
      </c>
      <c r="Y14" s="18">
        <f t="shared" si="1"/>
        <v>38</v>
      </c>
      <c r="Z14" s="18">
        <v>15</v>
      </c>
      <c r="AA14" s="18">
        <v>6</v>
      </c>
      <c r="AB14" s="18">
        <v>17</v>
      </c>
      <c r="AC14" s="17">
        <v>58</v>
      </c>
      <c r="AD14" s="17">
        <v>61</v>
      </c>
    </row>
    <row r="15" spans="1:30" ht="25.5" customHeight="1">
      <c r="A15" s="4">
        <v>13</v>
      </c>
      <c r="B15" s="198" t="s">
        <v>964</v>
      </c>
      <c r="C15" s="6" t="s">
        <v>4</v>
      </c>
      <c r="D15" s="6" t="s">
        <v>91</v>
      </c>
      <c r="E15" s="6" t="s">
        <v>83</v>
      </c>
      <c r="F15" s="6" t="s">
        <v>91</v>
      </c>
      <c r="G15" s="6" t="s">
        <v>524</v>
      </c>
      <c r="H15" s="6" t="s">
        <v>88</v>
      </c>
      <c r="I15" s="6" t="s">
        <v>1028</v>
      </c>
      <c r="J15" s="6" t="s">
        <v>23</v>
      </c>
      <c r="K15" s="6" t="s">
        <v>277</v>
      </c>
      <c r="L15" s="6" t="s">
        <v>102</v>
      </c>
      <c r="M15" s="6" t="s">
        <v>983</v>
      </c>
      <c r="N15" s="6" t="s">
        <v>61</v>
      </c>
      <c r="O15" s="5"/>
      <c r="P15" s="6" t="s">
        <v>164</v>
      </c>
      <c r="Q15" s="6" t="s">
        <v>1064</v>
      </c>
      <c r="R15" s="6" t="s">
        <v>1061</v>
      </c>
      <c r="S15" s="6" t="s">
        <v>740</v>
      </c>
      <c r="T15" s="6" t="s">
        <v>1067</v>
      </c>
      <c r="U15" s="6" t="s">
        <v>3</v>
      </c>
      <c r="V15" s="6" t="s">
        <v>185</v>
      </c>
      <c r="W15" s="17">
        <f t="shared" si="0"/>
        <v>36</v>
      </c>
      <c r="X15" s="17">
        <v>129</v>
      </c>
      <c r="Y15" s="18">
        <f t="shared" si="1"/>
        <v>38</v>
      </c>
      <c r="Z15" s="18">
        <v>13</v>
      </c>
      <c r="AA15" s="18">
        <v>10</v>
      </c>
      <c r="AB15" s="18">
        <v>15</v>
      </c>
      <c r="AC15" s="17">
        <v>64</v>
      </c>
      <c r="AD15" s="17">
        <v>68</v>
      </c>
    </row>
    <row r="16" spans="1:30" ht="25.5" customHeight="1">
      <c r="A16" s="4">
        <v>14</v>
      </c>
      <c r="B16" s="198" t="s">
        <v>965</v>
      </c>
      <c r="C16" s="6" t="s">
        <v>1029</v>
      </c>
      <c r="D16" s="6" t="s">
        <v>242</v>
      </c>
      <c r="E16" s="6" t="s">
        <v>315</v>
      </c>
      <c r="F16" s="6" t="s">
        <v>616</v>
      </c>
      <c r="G16" s="6" t="s">
        <v>611</v>
      </c>
      <c r="H16" s="6" t="s">
        <v>374</v>
      </c>
      <c r="I16" s="6" t="s">
        <v>332</v>
      </c>
      <c r="J16" s="6" t="s">
        <v>46</v>
      </c>
      <c r="K16" s="6" t="s">
        <v>168</v>
      </c>
      <c r="L16" s="6" t="s">
        <v>220</v>
      </c>
      <c r="M16" s="6" t="s">
        <v>31</v>
      </c>
      <c r="N16" s="6" t="s">
        <v>232</v>
      </c>
      <c r="O16" s="6" t="s">
        <v>164</v>
      </c>
      <c r="P16" s="5"/>
      <c r="Q16" s="6" t="s">
        <v>295</v>
      </c>
      <c r="R16" s="6" t="s">
        <v>471</v>
      </c>
      <c r="S16" s="6" t="s">
        <v>79</v>
      </c>
      <c r="T16" s="6" t="s">
        <v>349</v>
      </c>
      <c r="U16" s="6" t="s">
        <v>288</v>
      </c>
      <c r="V16" s="6" t="s">
        <v>108</v>
      </c>
      <c r="W16" s="17">
        <f t="shared" si="0"/>
        <v>35</v>
      </c>
      <c r="X16" s="17">
        <v>128</v>
      </c>
      <c r="Y16" s="18">
        <f t="shared" si="1"/>
        <v>38</v>
      </c>
      <c r="Z16" s="18">
        <v>13</v>
      </c>
      <c r="AA16" s="18">
        <v>9</v>
      </c>
      <c r="AB16" s="18">
        <v>16</v>
      </c>
      <c r="AC16" s="17">
        <v>62</v>
      </c>
      <c r="AD16" s="17">
        <v>72</v>
      </c>
    </row>
    <row r="17" spans="1:30" ht="25.5" customHeight="1">
      <c r="A17" s="4">
        <v>15</v>
      </c>
      <c r="B17" s="198" t="s">
        <v>176</v>
      </c>
      <c r="C17" s="6" t="s">
        <v>87</v>
      </c>
      <c r="D17" s="6" t="s">
        <v>32</v>
      </c>
      <c r="E17" s="6" t="s">
        <v>103</v>
      </c>
      <c r="F17" s="6" t="s">
        <v>65</v>
      </c>
      <c r="G17" s="6" t="s">
        <v>155</v>
      </c>
      <c r="H17" s="6" t="s">
        <v>304</v>
      </c>
      <c r="I17" s="6" t="s">
        <v>232</v>
      </c>
      <c r="J17" s="6" t="s">
        <v>472</v>
      </c>
      <c r="K17" s="6" t="s">
        <v>216</v>
      </c>
      <c r="L17" s="6" t="s">
        <v>529</v>
      </c>
      <c r="M17" s="6" t="s">
        <v>615</v>
      </c>
      <c r="N17" s="6" t="s">
        <v>494</v>
      </c>
      <c r="O17" s="6" t="s">
        <v>1063</v>
      </c>
      <c r="P17" s="6" t="s">
        <v>197</v>
      </c>
      <c r="Q17" s="5"/>
      <c r="R17" s="6" t="s">
        <v>1056</v>
      </c>
      <c r="S17" s="6" t="s">
        <v>0</v>
      </c>
      <c r="T17" s="6" t="s">
        <v>509</v>
      </c>
      <c r="U17" s="6" t="s">
        <v>69</v>
      </c>
      <c r="V17" s="6" t="s">
        <v>191</v>
      </c>
      <c r="W17" s="17">
        <f t="shared" si="0"/>
        <v>34</v>
      </c>
      <c r="X17" s="17">
        <v>145</v>
      </c>
      <c r="Y17" s="18">
        <f t="shared" si="1"/>
        <v>38</v>
      </c>
      <c r="Z17" s="18">
        <v>13</v>
      </c>
      <c r="AA17" s="18">
        <v>8</v>
      </c>
      <c r="AB17" s="18">
        <v>17</v>
      </c>
      <c r="AC17" s="17">
        <v>69</v>
      </c>
      <c r="AD17" s="17">
        <v>71</v>
      </c>
    </row>
    <row r="18" spans="1:30" ht="25.5" customHeight="1">
      <c r="A18" s="4">
        <v>16</v>
      </c>
      <c r="B18" s="198" t="s">
        <v>124</v>
      </c>
      <c r="C18" s="6" t="s">
        <v>216</v>
      </c>
      <c r="D18" s="6" t="s">
        <v>8</v>
      </c>
      <c r="E18" s="6" t="s">
        <v>453</v>
      </c>
      <c r="F18" s="6" t="s">
        <v>86</v>
      </c>
      <c r="G18" s="6" t="s">
        <v>223</v>
      </c>
      <c r="H18" s="6" t="s">
        <v>1034</v>
      </c>
      <c r="I18" s="6" t="s">
        <v>0</v>
      </c>
      <c r="J18" s="6" t="s">
        <v>102</v>
      </c>
      <c r="K18" s="6" t="s">
        <v>190</v>
      </c>
      <c r="L18" s="6" t="s">
        <v>237</v>
      </c>
      <c r="M18" s="6" t="s">
        <v>277</v>
      </c>
      <c r="N18" s="6" t="s">
        <v>21</v>
      </c>
      <c r="O18" s="6" t="s">
        <v>1062</v>
      </c>
      <c r="P18" s="6" t="s">
        <v>470</v>
      </c>
      <c r="Q18" s="6" t="s">
        <v>1055</v>
      </c>
      <c r="R18" s="5"/>
      <c r="S18" s="6" t="s">
        <v>351</v>
      </c>
      <c r="T18" s="6" t="s">
        <v>107</v>
      </c>
      <c r="U18" s="6" t="s">
        <v>6</v>
      </c>
      <c r="V18" s="6" t="s">
        <v>1071</v>
      </c>
      <c r="W18" s="17">
        <f t="shared" si="0"/>
        <v>34</v>
      </c>
      <c r="X18" s="17">
        <v>132</v>
      </c>
      <c r="Y18" s="18">
        <f t="shared" si="1"/>
        <v>38</v>
      </c>
      <c r="Z18" s="18">
        <v>14</v>
      </c>
      <c r="AA18" s="18">
        <v>6</v>
      </c>
      <c r="AB18" s="18">
        <v>18</v>
      </c>
      <c r="AC18" s="17">
        <v>59</v>
      </c>
      <c r="AD18" s="17">
        <v>68</v>
      </c>
    </row>
    <row r="19" spans="1:30" ht="25.5" customHeight="1">
      <c r="A19" s="4">
        <v>17</v>
      </c>
      <c r="B19" s="198" t="s">
        <v>126</v>
      </c>
      <c r="C19" s="6" t="s">
        <v>570</v>
      </c>
      <c r="D19" s="6" t="s">
        <v>61</v>
      </c>
      <c r="E19" s="6" t="s">
        <v>521</v>
      </c>
      <c r="F19" s="6" t="s">
        <v>170</v>
      </c>
      <c r="G19" s="6" t="s">
        <v>529</v>
      </c>
      <c r="H19" s="6" t="s">
        <v>317</v>
      </c>
      <c r="I19" s="6" t="s">
        <v>87</v>
      </c>
      <c r="J19" s="6" t="s">
        <v>10</v>
      </c>
      <c r="K19" s="6" t="s">
        <v>314</v>
      </c>
      <c r="L19" s="6" t="s">
        <v>588</v>
      </c>
      <c r="M19" s="6" t="s">
        <v>569</v>
      </c>
      <c r="N19" s="6" t="s">
        <v>236</v>
      </c>
      <c r="O19" s="6" t="s">
        <v>741</v>
      </c>
      <c r="P19" s="6" t="s">
        <v>80</v>
      </c>
      <c r="Q19" s="6" t="s">
        <v>10</v>
      </c>
      <c r="R19" s="6" t="s">
        <v>352</v>
      </c>
      <c r="S19" s="5"/>
      <c r="T19" s="6" t="s">
        <v>632</v>
      </c>
      <c r="U19" s="6" t="s">
        <v>107</v>
      </c>
      <c r="V19" s="6" t="s">
        <v>158</v>
      </c>
      <c r="W19" s="17">
        <f t="shared" si="0"/>
        <v>33</v>
      </c>
      <c r="X19" s="17">
        <v>145</v>
      </c>
      <c r="Y19" s="18">
        <f t="shared" si="1"/>
        <v>38</v>
      </c>
      <c r="Z19" s="18">
        <v>13</v>
      </c>
      <c r="AA19" s="18">
        <v>7</v>
      </c>
      <c r="AB19" s="18">
        <v>18</v>
      </c>
      <c r="AC19" s="17">
        <v>55</v>
      </c>
      <c r="AD19" s="17">
        <v>57</v>
      </c>
    </row>
    <row r="20" spans="1:30" ht="25.5" customHeight="1">
      <c r="A20" s="4">
        <v>18</v>
      </c>
      <c r="B20" s="198" t="s">
        <v>436</v>
      </c>
      <c r="C20" s="6" t="s">
        <v>340</v>
      </c>
      <c r="D20" s="6" t="s">
        <v>83</v>
      </c>
      <c r="E20" s="6" t="s">
        <v>104</v>
      </c>
      <c r="F20" s="6" t="s">
        <v>9</v>
      </c>
      <c r="G20" s="6" t="s">
        <v>61</v>
      </c>
      <c r="H20" s="6" t="s">
        <v>531</v>
      </c>
      <c r="I20" s="6" t="s">
        <v>1075</v>
      </c>
      <c r="J20" s="6" t="s">
        <v>1053</v>
      </c>
      <c r="K20" s="6" t="s">
        <v>277</v>
      </c>
      <c r="L20" s="6" t="s">
        <v>22</v>
      </c>
      <c r="M20" s="6" t="s">
        <v>84</v>
      </c>
      <c r="N20" s="6" t="s">
        <v>327</v>
      </c>
      <c r="O20" s="6" t="s">
        <v>1068</v>
      </c>
      <c r="P20" s="6" t="s">
        <v>242</v>
      </c>
      <c r="Q20" s="6" t="s">
        <v>508</v>
      </c>
      <c r="R20" s="6" t="s">
        <v>108</v>
      </c>
      <c r="S20" s="6" t="s">
        <v>633</v>
      </c>
      <c r="T20" s="5"/>
      <c r="U20" s="256" t="s">
        <v>356</v>
      </c>
      <c r="V20" s="256" t="s">
        <v>102</v>
      </c>
      <c r="W20" s="17">
        <f t="shared" si="0"/>
        <v>30</v>
      </c>
      <c r="X20" s="17">
        <v>127</v>
      </c>
      <c r="Y20" s="18">
        <f t="shared" si="1"/>
        <v>38</v>
      </c>
      <c r="Z20" s="18">
        <v>12</v>
      </c>
      <c r="AA20" s="18">
        <v>6</v>
      </c>
      <c r="AB20" s="18">
        <v>20</v>
      </c>
      <c r="AC20" s="17">
        <v>67</v>
      </c>
      <c r="AD20" s="17">
        <v>73</v>
      </c>
    </row>
    <row r="21" spans="1:30" ht="25.5" customHeight="1">
      <c r="A21" s="4">
        <v>19</v>
      </c>
      <c r="B21" s="198" t="s">
        <v>128</v>
      </c>
      <c r="C21" s="6" t="s">
        <v>22</v>
      </c>
      <c r="D21" s="6" t="s">
        <v>183</v>
      </c>
      <c r="E21" s="6" t="s">
        <v>70</v>
      </c>
      <c r="F21" s="6" t="s">
        <v>332</v>
      </c>
      <c r="G21" s="6" t="s">
        <v>632</v>
      </c>
      <c r="H21" s="6" t="s">
        <v>375</v>
      </c>
      <c r="I21" s="6" t="s">
        <v>240</v>
      </c>
      <c r="J21" s="6" t="s">
        <v>168</v>
      </c>
      <c r="K21" s="6" t="s">
        <v>226</v>
      </c>
      <c r="L21" s="6" t="s">
        <v>425</v>
      </c>
      <c r="M21" s="6" t="s">
        <v>1066</v>
      </c>
      <c r="N21" s="6" t="s">
        <v>291</v>
      </c>
      <c r="O21" s="6" t="s">
        <v>28</v>
      </c>
      <c r="P21" s="6" t="s">
        <v>289</v>
      </c>
      <c r="Q21" s="6" t="s">
        <v>70</v>
      </c>
      <c r="R21" s="6" t="s">
        <v>8</v>
      </c>
      <c r="S21" s="6" t="s">
        <v>108</v>
      </c>
      <c r="T21" s="256" t="s">
        <v>355</v>
      </c>
      <c r="U21" s="5"/>
      <c r="V21" s="256" t="s">
        <v>381</v>
      </c>
      <c r="W21" s="17">
        <f t="shared" si="0"/>
        <v>29</v>
      </c>
      <c r="X21" s="17">
        <v>145</v>
      </c>
      <c r="Y21" s="18">
        <f>Z21+AA21+AB21</f>
        <v>38</v>
      </c>
      <c r="Z21" s="18">
        <v>12</v>
      </c>
      <c r="AA21" s="18">
        <v>5</v>
      </c>
      <c r="AB21" s="18">
        <v>21</v>
      </c>
      <c r="AC21" s="17">
        <v>54</v>
      </c>
      <c r="AD21" s="17">
        <v>69</v>
      </c>
    </row>
    <row r="22" spans="1:30" ht="25.5" customHeight="1">
      <c r="A22" s="4">
        <v>20</v>
      </c>
      <c r="B22" s="198" t="s">
        <v>175</v>
      </c>
      <c r="C22" s="6" t="s">
        <v>5</v>
      </c>
      <c r="D22" s="6" t="s">
        <v>38</v>
      </c>
      <c r="E22" s="6" t="s">
        <v>216</v>
      </c>
      <c r="F22" s="6" t="s">
        <v>314</v>
      </c>
      <c r="G22" s="6" t="s">
        <v>408</v>
      </c>
      <c r="H22" s="6" t="s">
        <v>194</v>
      </c>
      <c r="I22" s="6" t="s">
        <v>529</v>
      </c>
      <c r="J22" s="6" t="s">
        <v>20</v>
      </c>
      <c r="K22" s="6" t="s">
        <v>232</v>
      </c>
      <c r="L22" s="6" t="s">
        <v>1030</v>
      </c>
      <c r="M22" s="6" t="s">
        <v>218</v>
      </c>
      <c r="N22" s="6" t="s">
        <v>228</v>
      </c>
      <c r="O22" s="6" t="s">
        <v>378</v>
      </c>
      <c r="P22" s="6" t="s">
        <v>107</v>
      </c>
      <c r="Q22" s="6" t="s">
        <v>183</v>
      </c>
      <c r="R22" s="6" t="s">
        <v>1072</v>
      </c>
      <c r="S22" s="6" t="s">
        <v>151</v>
      </c>
      <c r="T22" s="256" t="s">
        <v>101</v>
      </c>
      <c r="U22" s="256" t="s">
        <v>230</v>
      </c>
      <c r="V22" s="5"/>
      <c r="W22" s="17">
        <f t="shared" si="0"/>
        <v>20</v>
      </c>
      <c r="X22" s="17">
        <v>131</v>
      </c>
      <c r="Y22" s="18">
        <f>Z22+AA22+AB22</f>
        <v>38</v>
      </c>
      <c r="Z22" s="18">
        <v>6</v>
      </c>
      <c r="AA22" s="18">
        <v>8</v>
      </c>
      <c r="AB22" s="18">
        <v>24</v>
      </c>
      <c r="AC22" s="17">
        <v>42</v>
      </c>
      <c r="AD22" s="17">
        <v>71</v>
      </c>
    </row>
    <row r="23" spans="23:30" ht="25.5" customHeight="1">
      <c r="W23" s="3">
        <f>SUM(W3:W22)</f>
        <v>760</v>
      </c>
      <c r="X23" s="3">
        <f>SUM(X3:X22)</f>
        <v>2846</v>
      </c>
      <c r="Y23" s="3">
        <f aca="true" t="shared" si="2" ref="Y23:AD23">SUM(Y3:Y22)</f>
        <v>760</v>
      </c>
      <c r="Z23" s="3">
        <f t="shared" si="2"/>
        <v>301</v>
      </c>
      <c r="AA23" s="3">
        <f t="shared" si="2"/>
        <v>158</v>
      </c>
      <c r="AB23" s="3">
        <f t="shared" si="2"/>
        <v>301</v>
      </c>
      <c r="AC23" s="3">
        <f t="shared" si="2"/>
        <v>1228</v>
      </c>
      <c r="AD23" s="3">
        <f t="shared" si="2"/>
        <v>1228</v>
      </c>
    </row>
    <row r="24" ht="25.5" customHeight="1">
      <c r="X24" s="3">
        <f>X23/Y23</f>
        <v>3.7447368421052634</v>
      </c>
    </row>
    <row r="25" ht="25.5" customHeight="1"/>
    <row r="26" ht="25.5" customHeight="1"/>
    <row r="27" ht="25.5" customHeight="1"/>
  </sheetData>
  <sheetProtection/>
  <printOptions/>
  <pageMargins left="0.36" right="0.38" top="0.46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O16" sqref="O16"/>
    </sheetView>
  </sheetViews>
  <sheetFormatPr defaultColWidth="7.875" defaultRowHeight="12.75"/>
  <cols>
    <col min="1" max="1" width="4.375" style="3" customWidth="1"/>
    <col min="2" max="2" width="15.375" style="3" customWidth="1"/>
    <col min="3" max="16" width="5.625" style="3" customWidth="1"/>
    <col min="17" max="17" width="5.375" style="3" customWidth="1"/>
    <col min="18" max="18" width="6.125" style="3" customWidth="1"/>
    <col min="19" max="19" width="5.00390625" style="3" customWidth="1"/>
    <col min="20" max="22" width="4.375" style="3" customWidth="1"/>
    <col min="23" max="24" width="5.625" style="3" customWidth="1"/>
    <col min="25" max="16384" width="7.875" style="3" customWidth="1"/>
  </cols>
  <sheetData>
    <row r="1" spans="1:16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 t="s">
        <v>109</v>
      </c>
      <c r="R2" s="13" t="s">
        <v>115</v>
      </c>
      <c r="S2" s="13" t="s">
        <v>116</v>
      </c>
      <c r="T2" s="13" t="s">
        <v>110</v>
      </c>
      <c r="U2" s="13" t="s">
        <v>111</v>
      </c>
      <c r="V2" s="13" t="s">
        <v>112</v>
      </c>
      <c r="W2" s="13" t="s">
        <v>113</v>
      </c>
      <c r="X2" s="13" t="s">
        <v>114</v>
      </c>
    </row>
    <row r="3" spans="1:24" ht="25.5" customHeight="1">
      <c r="A3" s="4">
        <v>1</v>
      </c>
      <c r="B3" s="198" t="s">
        <v>121</v>
      </c>
      <c r="C3" s="5"/>
      <c r="D3" s="20" t="s">
        <v>614</v>
      </c>
      <c r="E3" s="20" t="s">
        <v>497</v>
      </c>
      <c r="F3" s="20" t="s">
        <v>621</v>
      </c>
      <c r="G3" s="20" t="s">
        <v>261</v>
      </c>
      <c r="H3" s="20" t="s">
        <v>1029</v>
      </c>
      <c r="I3" s="20" t="s">
        <v>83</v>
      </c>
      <c r="J3" s="20" t="s">
        <v>202</v>
      </c>
      <c r="K3" s="20" t="s">
        <v>69</v>
      </c>
      <c r="L3" s="20" t="s">
        <v>106</v>
      </c>
      <c r="M3" s="20" t="s">
        <v>9</v>
      </c>
      <c r="N3" s="20" t="s">
        <v>658</v>
      </c>
      <c r="O3" s="20" t="s">
        <v>220</v>
      </c>
      <c r="P3" s="20" t="s">
        <v>629</v>
      </c>
      <c r="Q3" s="17">
        <f>T3*3+U3</f>
        <v>44</v>
      </c>
      <c r="R3" s="17">
        <v>99</v>
      </c>
      <c r="S3" s="18">
        <f>T3+U3+V3</f>
        <v>26</v>
      </c>
      <c r="T3" s="18">
        <v>12</v>
      </c>
      <c r="U3" s="18">
        <v>8</v>
      </c>
      <c r="V3" s="18">
        <v>6</v>
      </c>
      <c r="W3" s="17">
        <v>43</v>
      </c>
      <c r="X3" s="17">
        <v>34</v>
      </c>
    </row>
    <row r="4" spans="1:24" ht="25.5" customHeight="1">
      <c r="A4" s="4">
        <v>2</v>
      </c>
      <c r="B4" s="198" t="s">
        <v>119</v>
      </c>
      <c r="C4" s="6" t="s">
        <v>613</v>
      </c>
      <c r="D4" s="5"/>
      <c r="E4" s="6" t="s">
        <v>529</v>
      </c>
      <c r="F4" s="20" t="s">
        <v>627</v>
      </c>
      <c r="G4" s="20" t="s">
        <v>329</v>
      </c>
      <c r="H4" s="20" t="s">
        <v>314</v>
      </c>
      <c r="I4" s="20" t="s">
        <v>349</v>
      </c>
      <c r="J4" s="20" t="s">
        <v>86</v>
      </c>
      <c r="K4" s="20" t="s">
        <v>453</v>
      </c>
      <c r="L4" s="20" t="s">
        <v>101</v>
      </c>
      <c r="M4" s="20" t="s">
        <v>539</v>
      </c>
      <c r="N4" s="20" t="s">
        <v>276</v>
      </c>
      <c r="O4" s="20" t="s">
        <v>189</v>
      </c>
      <c r="P4" s="20" t="s">
        <v>1091</v>
      </c>
      <c r="Q4" s="17">
        <f aca="true" t="shared" si="0" ref="Q4:Q16">T4*3+U4</f>
        <v>42</v>
      </c>
      <c r="R4" s="17">
        <v>96</v>
      </c>
      <c r="S4" s="18">
        <f aca="true" t="shared" si="1" ref="S4:S16">T4+U4+V4</f>
        <v>26</v>
      </c>
      <c r="T4" s="18">
        <v>12</v>
      </c>
      <c r="U4" s="18">
        <v>6</v>
      </c>
      <c r="V4" s="18">
        <v>8</v>
      </c>
      <c r="W4" s="17">
        <v>46</v>
      </c>
      <c r="X4" s="17">
        <v>39</v>
      </c>
    </row>
    <row r="5" spans="1:24" ht="25.5" customHeight="1">
      <c r="A5" s="4">
        <v>3</v>
      </c>
      <c r="B5" s="198" t="s">
        <v>124</v>
      </c>
      <c r="C5" s="20" t="s">
        <v>496</v>
      </c>
      <c r="D5" s="20" t="s">
        <v>529</v>
      </c>
      <c r="E5" s="5"/>
      <c r="F5" s="20" t="s">
        <v>633</v>
      </c>
      <c r="G5" s="20" t="s">
        <v>43</v>
      </c>
      <c r="H5" s="20" t="s">
        <v>155</v>
      </c>
      <c r="I5" s="20" t="s">
        <v>62</v>
      </c>
      <c r="J5" s="20" t="s">
        <v>308</v>
      </c>
      <c r="K5" s="20" t="s">
        <v>22</v>
      </c>
      <c r="L5" s="20" t="s">
        <v>213</v>
      </c>
      <c r="M5" s="20" t="s">
        <v>159</v>
      </c>
      <c r="N5" s="20" t="s">
        <v>166</v>
      </c>
      <c r="O5" s="20" t="s">
        <v>69</v>
      </c>
      <c r="P5" s="20" t="s">
        <v>332</v>
      </c>
      <c r="Q5" s="17">
        <f t="shared" si="0"/>
        <v>42</v>
      </c>
      <c r="R5" s="17">
        <v>92</v>
      </c>
      <c r="S5" s="18">
        <f t="shared" si="1"/>
        <v>26</v>
      </c>
      <c r="T5" s="18">
        <v>12</v>
      </c>
      <c r="U5" s="18">
        <v>6</v>
      </c>
      <c r="V5" s="18">
        <v>8</v>
      </c>
      <c r="W5" s="17">
        <v>46</v>
      </c>
      <c r="X5" s="17">
        <v>40</v>
      </c>
    </row>
    <row r="6" spans="1:24" ht="25.5" customHeight="1">
      <c r="A6" s="4">
        <v>4</v>
      </c>
      <c r="B6" s="198" t="s">
        <v>443</v>
      </c>
      <c r="C6" s="20" t="s">
        <v>622</v>
      </c>
      <c r="D6" s="20" t="s">
        <v>628</v>
      </c>
      <c r="E6" s="6" t="s">
        <v>632</v>
      </c>
      <c r="F6" s="5"/>
      <c r="G6" s="6" t="s">
        <v>471</v>
      </c>
      <c r="H6" s="6" t="s">
        <v>395</v>
      </c>
      <c r="I6" s="6" t="s">
        <v>1092</v>
      </c>
      <c r="J6" s="6" t="s">
        <v>587</v>
      </c>
      <c r="K6" s="6" t="s">
        <v>47</v>
      </c>
      <c r="L6" s="6" t="s">
        <v>199</v>
      </c>
      <c r="M6" s="6" t="s">
        <v>5</v>
      </c>
      <c r="N6" s="6" t="s">
        <v>608</v>
      </c>
      <c r="O6" s="6" t="s">
        <v>314</v>
      </c>
      <c r="P6" s="6" t="s">
        <v>1089</v>
      </c>
      <c r="Q6" s="17">
        <f t="shared" si="0"/>
        <v>42</v>
      </c>
      <c r="R6" s="17">
        <v>88</v>
      </c>
      <c r="S6" s="18">
        <f t="shared" si="1"/>
        <v>26</v>
      </c>
      <c r="T6" s="18">
        <v>13</v>
      </c>
      <c r="U6" s="18">
        <v>3</v>
      </c>
      <c r="V6" s="18">
        <v>10</v>
      </c>
      <c r="W6" s="17">
        <v>48</v>
      </c>
      <c r="X6" s="17">
        <v>46</v>
      </c>
    </row>
    <row r="7" spans="1:24" ht="25.5" customHeight="1">
      <c r="A7" s="4">
        <v>5</v>
      </c>
      <c r="B7" s="198" t="s">
        <v>176</v>
      </c>
      <c r="C7" s="20" t="s">
        <v>232</v>
      </c>
      <c r="D7" s="20" t="s">
        <v>178</v>
      </c>
      <c r="E7" s="6" t="s">
        <v>44</v>
      </c>
      <c r="F7" s="6" t="s">
        <v>470</v>
      </c>
      <c r="G7" s="5"/>
      <c r="H7" s="6" t="s">
        <v>701</v>
      </c>
      <c r="I7" s="6" t="s">
        <v>86</v>
      </c>
      <c r="J7" s="6" t="s">
        <v>169</v>
      </c>
      <c r="K7" s="6" t="s">
        <v>302</v>
      </c>
      <c r="L7" s="6" t="s">
        <v>6</v>
      </c>
      <c r="M7" s="6" t="s">
        <v>106</v>
      </c>
      <c r="N7" s="6" t="s">
        <v>70</v>
      </c>
      <c r="O7" s="6" t="s">
        <v>84</v>
      </c>
      <c r="P7" s="6" t="s">
        <v>1087</v>
      </c>
      <c r="Q7" s="17">
        <f t="shared" si="0"/>
        <v>39</v>
      </c>
      <c r="R7" s="17">
        <v>84</v>
      </c>
      <c r="S7" s="18">
        <f t="shared" si="1"/>
        <v>26</v>
      </c>
      <c r="T7" s="18">
        <v>11</v>
      </c>
      <c r="U7" s="18">
        <v>6</v>
      </c>
      <c r="V7" s="18">
        <v>9</v>
      </c>
      <c r="W7" s="17">
        <v>42</v>
      </c>
      <c r="X7" s="17">
        <v>38</v>
      </c>
    </row>
    <row r="8" spans="1:24" ht="25.5" customHeight="1">
      <c r="A8" s="4">
        <v>6</v>
      </c>
      <c r="B8" s="198" t="s">
        <v>125</v>
      </c>
      <c r="C8" s="20" t="s">
        <v>1028</v>
      </c>
      <c r="D8" s="20" t="s">
        <v>155</v>
      </c>
      <c r="E8" s="20" t="s">
        <v>314</v>
      </c>
      <c r="F8" s="20" t="s">
        <v>394</v>
      </c>
      <c r="G8" s="20" t="s">
        <v>700</v>
      </c>
      <c r="H8" s="5"/>
      <c r="I8" s="20" t="s">
        <v>615</v>
      </c>
      <c r="J8" s="20" t="s">
        <v>357</v>
      </c>
      <c r="K8" s="20" t="s">
        <v>101</v>
      </c>
      <c r="L8" s="20" t="s">
        <v>393</v>
      </c>
      <c r="M8" s="20" t="s">
        <v>89</v>
      </c>
      <c r="N8" s="20" t="s">
        <v>689</v>
      </c>
      <c r="O8" s="20" t="s">
        <v>1029</v>
      </c>
      <c r="P8" s="20" t="s">
        <v>1100</v>
      </c>
      <c r="Q8" s="17">
        <f t="shared" si="0"/>
        <v>37</v>
      </c>
      <c r="R8" s="17">
        <v>89</v>
      </c>
      <c r="S8" s="18">
        <f t="shared" si="1"/>
        <v>26</v>
      </c>
      <c r="T8" s="18">
        <v>11</v>
      </c>
      <c r="U8" s="18">
        <v>4</v>
      </c>
      <c r="V8" s="18">
        <v>11</v>
      </c>
      <c r="W8" s="17">
        <v>37</v>
      </c>
      <c r="X8" s="17">
        <v>40</v>
      </c>
    </row>
    <row r="9" spans="1:24" ht="25.5" customHeight="1">
      <c r="A9" s="4">
        <v>7</v>
      </c>
      <c r="B9" s="198" t="s">
        <v>1051</v>
      </c>
      <c r="C9" s="20" t="s">
        <v>84</v>
      </c>
      <c r="D9" s="20" t="s">
        <v>242</v>
      </c>
      <c r="E9" s="20" t="s">
        <v>61</v>
      </c>
      <c r="F9" s="20" t="s">
        <v>1093</v>
      </c>
      <c r="G9" s="20" t="s">
        <v>85</v>
      </c>
      <c r="H9" s="6" t="s">
        <v>616</v>
      </c>
      <c r="I9" s="5"/>
      <c r="J9" s="6" t="s">
        <v>289</v>
      </c>
      <c r="K9" s="6" t="s">
        <v>8</v>
      </c>
      <c r="L9" s="6" t="s">
        <v>70</v>
      </c>
      <c r="M9" s="6" t="s">
        <v>527</v>
      </c>
      <c r="N9" s="6" t="s">
        <v>101</v>
      </c>
      <c r="O9" s="6" t="s">
        <v>508</v>
      </c>
      <c r="P9" s="6" t="s">
        <v>1097</v>
      </c>
      <c r="Q9" s="17">
        <f t="shared" si="0"/>
        <v>37</v>
      </c>
      <c r="R9" s="17">
        <v>88</v>
      </c>
      <c r="S9" s="18">
        <f t="shared" si="1"/>
        <v>26</v>
      </c>
      <c r="T9" s="18">
        <v>11</v>
      </c>
      <c r="U9" s="18">
        <v>4</v>
      </c>
      <c r="V9" s="18">
        <v>11</v>
      </c>
      <c r="W9" s="17">
        <v>46</v>
      </c>
      <c r="X9" s="17">
        <v>51</v>
      </c>
    </row>
    <row r="10" spans="1:24" ht="25.5" customHeight="1">
      <c r="A10" s="4">
        <v>8</v>
      </c>
      <c r="B10" s="198" t="s">
        <v>1016</v>
      </c>
      <c r="C10" s="20" t="s">
        <v>515</v>
      </c>
      <c r="D10" s="20" t="s">
        <v>85</v>
      </c>
      <c r="E10" s="20" t="s">
        <v>160</v>
      </c>
      <c r="F10" s="20" t="s">
        <v>588</v>
      </c>
      <c r="G10" s="20" t="s">
        <v>369</v>
      </c>
      <c r="H10" s="6" t="s">
        <v>236</v>
      </c>
      <c r="I10" s="6" t="s">
        <v>288</v>
      </c>
      <c r="J10" s="5"/>
      <c r="K10" s="6" t="s">
        <v>187</v>
      </c>
      <c r="L10" s="6" t="s">
        <v>160</v>
      </c>
      <c r="M10" s="6" t="s">
        <v>1099</v>
      </c>
      <c r="N10" s="6" t="s">
        <v>232</v>
      </c>
      <c r="O10" s="6" t="s">
        <v>73</v>
      </c>
      <c r="P10" s="6" t="s">
        <v>1086</v>
      </c>
      <c r="Q10" s="17">
        <f t="shared" si="0"/>
        <v>35</v>
      </c>
      <c r="R10" s="17">
        <v>88</v>
      </c>
      <c r="S10" s="18">
        <f t="shared" si="1"/>
        <v>26</v>
      </c>
      <c r="T10" s="18">
        <v>11</v>
      </c>
      <c r="U10" s="18">
        <v>2</v>
      </c>
      <c r="V10" s="18">
        <v>13</v>
      </c>
      <c r="W10" s="17">
        <v>35</v>
      </c>
      <c r="X10" s="17">
        <v>36</v>
      </c>
    </row>
    <row r="11" spans="1:24" ht="25.5" customHeight="1">
      <c r="A11" s="4">
        <v>9</v>
      </c>
      <c r="B11" s="198" t="s">
        <v>128</v>
      </c>
      <c r="C11" s="20" t="s">
        <v>70</v>
      </c>
      <c r="D11" s="20" t="s">
        <v>452</v>
      </c>
      <c r="E11" s="20" t="s">
        <v>9</v>
      </c>
      <c r="F11" s="20" t="s">
        <v>48</v>
      </c>
      <c r="G11" s="20" t="s">
        <v>303</v>
      </c>
      <c r="H11" s="20" t="s">
        <v>102</v>
      </c>
      <c r="I11" s="20" t="s">
        <v>6</v>
      </c>
      <c r="J11" s="20" t="s">
        <v>251</v>
      </c>
      <c r="K11" s="5"/>
      <c r="L11" s="20" t="s">
        <v>61</v>
      </c>
      <c r="M11" s="20" t="s">
        <v>238</v>
      </c>
      <c r="N11" s="20" t="s">
        <v>261</v>
      </c>
      <c r="O11" s="20" t="s">
        <v>108</v>
      </c>
      <c r="P11" s="20" t="s">
        <v>44</v>
      </c>
      <c r="Q11" s="17">
        <f t="shared" si="0"/>
        <v>34</v>
      </c>
      <c r="R11" s="17">
        <v>92</v>
      </c>
      <c r="S11" s="18">
        <f t="shared" si="1"/>
        <v>26</v>
      </c>
      <c r="T11" s="18">
        <v>10</v>
      </c>
      <c r="U11" s="18">
        <v>4</v>
      </c>
      <c r="V11" s="18">
        <v>12</v>
      </c>
      <c r="W11" s="17">
        <v>37</v>
      </c>
      <c r="X11" s="17">
        <v>40</v>
      </c>
    </row>
    <row r="12" spans="1:24" ht="25.5" customHeight="1">
      <c r="A12" s="4">
        <v>10</v>
      </c>
      <c r="B12" s="198" t="s">
        <v>132</v>
      </c>
      <c r="C12" s="20" t="s">
        <v>105</v>
      </c>
      <c r="D12" s="20" t="s">
        <v>102</v>
      </c>
      <c r="E12" s="20" t="s">
        <v>336</v>
      </c>
      <c r="F12" s="20" t="s">
        <v>524</v>
      </c>
      <c r="G12" s="20" t="s">
        <v>8</v>
      </c>
      <c r="H12" s="20" t="s">
        <v>392</v>
      </c>
      <c r="I12" s="20" t="s">
        <v>69</v>
      </c>
      <c r="J12" s="20" t="s">
        <v>308</v>
      </c>
      <c r="K12" s="6" t="s">
        <v>62</v>
      </c>
      <c r="L12" s="5"/>
      <c r="M12" s="20" t="s">
        <v>454</v>
      </c>
      <c r="N12" s="20" t="s">
        <v>55</v>
      </c>
      <c r="O12" s="20" t="s">
        <v>65</v>
      </c>
      <c r="P12" s="20" t="s">
        <v>1095</v>
      </c>
      <c r="Q12" s="17">
        <f t="shared" si="0"/>
        <v>34</v>
      </c>
      <c r="R12" s="17">
        <v>86</v>
      </c>
      <c r="S12" s="18">
        <f t="shared" si="1"/>
        <v>26</v>
      </c>
      <c r="T12" s="18">
        <v>10</v>
      </c>
      <c r="U12" s="18">
        <v>4</v>
      </c>
      <c r="V12" s="18">
        <v>12</v>
      </c>
      <c r="W12" s="17">
        <v>36</v>
      </c>
      <c r="X12" s="17">
        <v>37</v>
      </c>
    </row>
    <row r="13" spans="1:24" ht="25.5" customHeight="1">
      <c r="A13" s="4">
        <v>11</v>
      </c>
      <c r="B13" s="198" t="s">
        <v>126</v>
      </c>
      <c r="C13" s="20" t="s">
        <v>22</v>
      </c>
      <c r="D13" s="20" t="s">
        <v>538</v>
      </c>
      <c r="E13" s="20" t="s">
        <v>159</v>
      </c>
      <c r="F13" s="20" t="s">
        <v>23</v>
      </c>
      <c r="G13" s="20" t="s">
        <v>105</v>
      </c>
      <c r="H13" s="20" t="s">
        <v>90</v>
      </c>
      <c r="I13" s="20" t="s">
        <v>528</v>
      </c>
      <c r="J13" s="20" t="s">
        <v>1098</v>
      </c>
      <c r="K13" s="6" t="s">
        <v>298</v>
      </c>
      <c r="L13" s="6" t="s">
        <v>455</v>
      </c>
      <c r="M13" s="5"/>
      <c r="N13" s="20" t="s">
        <v>159</v>
      </c>
      <c r="O13" s="20" t="s">
        <v>155</v>
      </c>
      <c r="P13" s="20" t="s">
        <v>332</v>
      </c>
      <c r="Q13" s="17">
        <f t="shared" si="0"/>
        <v>32</v>
      </c>
      <c r="R13" s="17">
        <v>86</v>
      </c>
      <c r="S13" s="18">
        <f t="shared" si="1"/>
        <v>26</v>
      </c>
      <c r="T13" s="18">
        <v>8</v>
      </c>
      <c r="U13" s="18">
        <v>8</v>
      </c>
      <c r="V13" s="18">
        <v>10</v>
      </c>
      <c r="W13" s="17">
        <v>34</v>
      </c>
      <c r="X13" s="17">
        <v>34</v>
      </c>
    </row>
    <row r="14" spans="1:24" ht="25.5" customHeight="1">
      <c r="A14" s="4">
        <v>12</v>
      </c>
      <c r="B14" s="198" t="s">
        <v>122</v>
      </c>
      <c r="C14" s="20" t="s">
        <v>167</v>
      </c>
      <c r="D14" s="20" t="s">
        <v>277</v>
      </c>
      <c r="E14" s="20" t="s">
        <v>642</v>
      </c>
      <c r="F14" s="20" t="s">
        <v>607</v>
      </c>
      <c r="G14" s="20" t="s">
        <v>69</v>
      </c>
      <c r="H14" s="20" t="s">
        <v>688</v>
      </c>
      <c r="I14" s="20" t="s">
        <v>102</v>
      </c>
      <c r="J14" s="20" t="s">
        <v>261</v>
      </c>
      <c r="K14" s="6" t="s">
        <v>232</v>
      </c>
      <c r="L14" s="6" t="s">
        <v>56</v>
      </c>
      <c r="M14" s="6" t="s">
        <v>159</v>
      </c>
      <c r="N14" s="5"/>
      <c r="O14" s="6" t="s">
        <v>350</v>
      </c>
      <c r="P14" s="20" t="s">
        <v>173</v>
      </c>
      <c r="Q14" s="17">
        <f t="shared" si="0"/>
        <v>31</v>
      </c>
      <c r="R14" s="17">
        <v>86</v>
      </c>
      <c r="S14" s="18">
        <f t="shared" si="1"/>
        <v>26</v>
      </c>
      <c r="T14" s="18">
        <v>7</v>
      </c>
      <c r="U14" s="18">
        <v>10</v>
      </c>
      <c r="V14" s="18">
        <v>9</v>
      </c>
      <c r="W14" s="17">
        <v>40</v>
      </c>
      <c r="X14" s="17">
        <v>44</v>
      </c>
    </row>
    <row r="15" spans="1:24" ht="25.5" customHeight="1">
      <c r="A15" s="4">
        <v>13</v>
      </c>
      <c r="B15" s="198" t="s">
        <v>120</v>
      </c>
      <c r="C15" s="20" t="s">
        <v>568</v>
      </c>
      <c r="D15" s="20" t="s">
        <v>647</v>
      </c>
      <c r="E15" s="20" t="s">
        <v>70</v>
      </c>
      <c r="F15" s="20" t="s">
        <v>155</v>
      </c>
      <c r="G15" s="20" t="s">
        <v>83</v>
      </c>
      <c r="H15" s="20" t="s">
        <v>1028</v>
      </c>
      <c r="I15" s="20" t="s">
        <v>509</v>
      </c>
      <c r="J15" s="20" t="s">
        <v>74</v>
      </c>
      <c r="K15" s="20" t="s">
        <v>107</v>
      </c>
      <c r="L15" s="20" t="s">
        <v>66</v>
      </c>
      <c r="M15" s="20" t="s">
        <v>314</v>
      </c>
      <c r="N15" s="20" t="s">
        <v>226</v>
      </c>
      <c r="O15" s="5"/>
      <c r="P15" s="20" t="s">
        <v>1</v>
      </c>
      <c r="Q15" s="17">
        <f t="shared" si="0"/>
        <v>29</v>
      </c>
      <c r="R15" s="17">
        <v>80</v>
      </c>
      <c r="S15" s="18">
        <f t="shared" si="1"/>
        <v>26</v>
      </c>
      <c r="T15" s="18">
        <v>8</v>
      </c>
      <c r="U15" s="18">
        <v>5</v>
      </c>
      <c r="V15" s="18">
        <v>13</v>
      </c>
      <c r="W15" s="17">
        <v>37</v>
      </c>
      <c r="X15" s="17">
        <v>48</v>
      </c>
    </row>
    <row r="16" spans="1:24" ht="25.5" customHeight="1">
      <c r="A16" s="4">
        <v>14</v>
      </c>
      <c r="B16" s="19" t="s">
        <v>436</v>
      </c>
      <c r="C16" s="20" t="s">
        <v>629</v>
      </c>
      <c r="D16" s="20" t="s">
        <v>1090</v>
      </c>
      <c r="E16" s="20" t="s">
        <v>157</v>
      </c>
      <c r="F16" s="20" t="s">
        <v>1090</v>
      </c>
      <c r="G16" s="20" t="s">
        <v>1088</v>
      </c>
      <c r="H16" s="20" t="s">
        <v>1101</v>
      </c>
      <c r="I16" s="20" t="s">
        <v>1096</v>
      </c>
      <c r="J16" s="20" t="s">
        <v>1085</v>
      </c>
      <c r="K16" s="6" t="s">
        <v>43</v>
      </c>
      <c r="L16" s="6" t="s">
        <v>1094</v>
      </c>
      <c r="M16" s="6" t="s">
        <v>157</v>
      </c>
      <c r="N16" s="6" t="s">
        <v>429</v>
      </c>
      <c r="O16" s="6" t="s">
        <v>1</v>
      </c>
      <c r="P16" s="5"/>
      <c r="Q16" s="17">
        <f t="shared" si="0"/>
        <v>29</v>
      </c>
      <c r="R16" s="17">
        <v>71</v>
      </c>
      <c r="S16" s="18">
        <f t="shared" si="1"/>
        <v>26</v>
      </c>
      <c r="T16" s="18">
        <v>7</v>
      </c>
      <c r="U16" s="18">
        <v>8</v>
      </c>
      <c r="V16" s="18">
        <v>11</v>
      </c>
      <c r="W16" s="17">
        <v>35</v>
      </c>
      <c r="X16" s="17">
        <v>35</v>
      </c>
    </row>
    <row r="17" spans="18:24" ht="25.5" customHeight="1">
      <c r="R17" s="24">
        <f aca="true" t="shared" si="2" ref="R17:X17">SUM(R3:R16)</f>
        <v>1225</v>
      </c>
      <c r="S17" s="24">
        <f t="shared" si="2"/>
        <v>364</v>
      </c>
      <c r="T17" s="24">
        <f t="shared" si="2"/>
        <v>143</v>
      </c>
      <c r="U17" s="24">
        <f t="shared" si="2"/>
        <v>78</v>
      </c>
      <c r="V17" s="24">
        <f t="shared" si="2"/>
        <v>143</v>
      </c>
      <c r="W17" s="24">
        <f t="shared" si="2"/>
        <v>562</v>
      </c>
      <c r="X17" s="24">
        <f t="shared" si="2"/>
        <v>562</v>
      </c>
    </row>
    <row r="18" spans="18:24" ht="25.5" customHeight="1">
      <c r="R18" s="24"/>
      <c r="S18" s="24">
        <f>R17/S17</f>
        <v>3.3653846153846154</v>
      </c>
      <c r="T18" s="24"/>
      <c r="U18" s="24"/>
      <c r="V18" s="24"/>
      <c r="W18" s="24"/>
      <c r="X18" s="24"/>
    </row>
    <row r="19" ht="25.5" customHeight="1"/>
    <row r="20" ht="25.5" customHeight="1"/>
    <row r="21" ht="25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R17" sqref="R17"/>
    </sheetView>
  </sheetViews>
  <sheetFormatPr defaultColWidth="7.875" defaultRowHeight="12.75"/>
  <cols>
    <col min="1" max="1" width="4.375" style="3" customWidth="1"/>
    <col min="2" max="2" width="15.375" style="3" customWidth="1"/>
    <col min="3" max="18" width="5.625" style="3" customWidth="1"/>
    <col min="19" max="19" width="5.375" style="3" customWidth="1"/>
    <col min="20" max="20" width="6.125" style="3" customWidth="1"/>
    <col min="21" max="21" width="5.00390625" style="3" customWidth="1"/>
    <col min="22" max="24" width="4.375" style="3" customWidth="1"/>
    <col min="25" max="26" width="5.625" style="3" customWidth="1"/>
    <col min="27" max="27" width="6.375" style="3" customWidth="1"/>
    <col min="28" max="16384" width="7.875" style="3" customWidth="1"/>
  </cols>
  <sheetData>
    <row r="1" spans="1:18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 t="s">
        <v>109</v>
      </c>
      <c r="T2" s="13" t="s">
        <v>115</v>
      </c>
      <c r="U2" s="13" t="s">
        <v>116</v>
      </c>
      <c r="V2" s="13" t="s">
        <v>110</v>
      </c>
      <c r="W2" s="13" t="s">
        <v>111</v>
      </c>
      <c r="X2" s="13" t="s">
        <v>112</v>
      </c>
      <c r="Y2" s="13" t="s">
        <v>113</v>
      </c>
      <c r="Z2" s="13" t="s">
        <v>114</v>
      </c>
    </row>
    <row r="3" spans="1:26" ht="25.5" customHeight="1">
      <c r="A3" s="4">
        <v>1</v>
      </c>
      <c r="B3" s="19" t="s">
        <v>1102</v>
      </c>
      <c r="C3" s="5"/>
      <c r="D3" s="6" t="s">
        <v>631</v>
      </c>
      <c r="E3" s="6" t="s">
        <v>207</v>
      </c>
      <c r="F3" s="6" t="s">
        <v>12</v>
      </c>
      <c r="G3" s="6" t="s">
        <v>157</v>
      </c>
      <c r="H3" s="6" t="s">
        <v>272</v>
      </c>
      <c r="I3" s="6" t="s">
        <v>149</v>
      </c>
      <c r="J3" s="6" t="s">
        <v>341</v>
      </c>
      <c r="K3" s="6" t="s">
        <v>107</v>
      </c>
      <c r="L3" s="6" t="s">
        <v>4</v>
      </c>
      <c r="M3" s="6" t="s">
        <v>603</v>
      </c>
      <c r="N3" s="6" t="s">
        <v>83</v>
      </c>
      <c r="O3" s="6" t="s">
        <v>1106</v>
      </c>
      <c r="P3" s="6" t="s">
        <v>272</v>
      </c>
      <c r="Q3" s="6" t="s">
        <v>53</v>
      </c>
      <c r="R3" s="6" t="s">
        <v>1130</v>
      </c>
      <c r="S3" s="17">
        <f>V3*3+W3</f>
        <v>59</v>
      </c>
      <c r="T3" s="17">
        <v>127</v>
      </c>
      <c r="U3" s="18">
        <f>SUM(V3:X3)</f>
        <v>30</v>
      </c>
      <c r="V3" s="18">
        <v>18</v>
      </c>
      <c r="W3" s="18">
        <v>5</v>
      </c>
      <c r="X3" s="18">
        <v>7</v>
      </c>
      <c r="Y3" s="17">
        <v>61</v>
      </c>
      <c r="Z3" s="17">
        <v>43</v>
      </c>
    </row>
    <row r="4" spans="1:26" ht="25.5" customHeight="1">
      <c r="A4" s="4">
        <v>2</v>
      </c>
      <c r="B4" s="198" t="s">
        <v>121</v>
      </c>
      <c r="C4" s="20" t="s">
        <v>630</v>
      </c>
      <c r="D4" s="5"/>
      <c r="E4" s="20" t="s">
        <v>107</v>
      </c>
      <c r="F4" s="20" t="s">
        <v>375</v>
      </c>
      <c r="G4" s="20" t="s">
        <v>86</v>
      </c>
      <c r="H4" s="20" t="s">
        <v>155</v>
      </c>
      <c r="I4" s="20" t="s">
        <v>272</v>
      </c>
      <c r="J4" s="20" t="s">
        <v>381</v>
      </c>
      <c r="K4" s="20" t="s">
        <v>321</v>
      </c>
      <c r="L4" s="20" t="s">
        <v>314</v>
      </c>
      <c r="M4" s="20" t="s">
        <v>12</v>
      </c>
      <c r="N4" s="20" t="s">
        <v>85</v>
      </c>
      <c r="O4" s="20" t="s">
        <v>567</v>
      </c>
      <c r="P4" s="20" t="s">
        <v>202</v>
      </c>
      <c r="Q4" s="20" t="s">
        <v>5</v>
      </c>
      <c r="R4" s="20" t="s">
        <v>1141</v>
      </c>
      <c r="S4" s="17">
        <f aca="true" t="shared" si="0" ref="S4:S18">V4*3+W4</f>
        <v>50</v>
      </c>
      <c r="T4" s="17">
        <v>125</v>
      </c>
      <c r="U4" s="18">
        <f aca="true" t="shared" si="1" ref="U4:U18">SUM(V4:X4)</f>
        <v>30</v>
      </c>
      <c r="V4" s="18">
        <v>15</v>
      </c>
      <c r="W4" s="18">
        <v>5</v>
      </c>
      <c r="X4" s="18">
        <v>10</v>
      </c>
      <c r="Y4" s="17">
        <v>53</v>
      </c>
      <c r="Z4" s="17">
        <v>41</v>
      </c>
    </row>
    <row r="5" spans="1:26" ht="25.5" customHeight="1">
      <c r="A5" s="4">
        <v>3</v>
      </c>
      <c r="B5" s="198" t="s">
        <v>1051</v>
      </c>
      <c r="C5" s="20" t="s">
        <v>283</v>
      </c>
      <c r="D5" s="6" t="s">
        <v>108</v>
      </c>
      <c r="E5" s="5"/>
      <c r="F5" s="6" t="s">
        <v>1122</v>
      </c>
      <c r="G5" s="6" t="s">
        <v>148</v>
      </c>
      <c r="H5" s="6" t="s">
        <v>83</v>
      </c>
      <c r="I5" s="6" t="s">
        <v>157</v>
      </c>
      <c r="J5" s="6" t="s">
        <v>150</v>
      </c>
      <c r="K5" s="6" t="s">
        <v>185</v>
      </c>
      <c r="L5" s="6" t="s">
        <v>292</v>
      </c>
      <c r="M5" s="6" t="s">
        <v>726</v>
      </c>
      <c r="N5" s="6" t="s">
        <v>348</v>
      </c>
      <c r="O5" s="6" t="s">
        <v>30</v>
      </c>
      <c r="P5" s="6" t="s">
        <v>101</v>
      </c>
      <c r="Q5" s="6" t="s">
        <v>35</v>
      </c>
      <c r="R5" s="6" t="s">
        <v>1140</v>
      </c>
      <c r="S5" s="17">
        <f t="shared" si="0"/>
        <v>49</v>
      </c>
      <c r="T5" s="17">
        <v>125</v>
      </c>
      <c r="U5" s="18">
        <f t="shared" si="1"/>
        <v>30</v>
      </c>
      <c r="V5" s="18">
        <v>13</v>
      </c>
      <c r="W5" s="18">
        <v>10</v>
      </c>
      <c r="X5" s="18">
        <v>7</v>
      </c>
      <c r="Y5" s="17">
        <v>64</v>
      </c>
      <c r="Z5" s="17">
        <v>54</v>
      </c>
    </row>
    <row r="6" spans="1:26" ht="25.5" customHeight="1">
      <c r="A6" s="4">
        <v>4</v>
      </c>
      <c r="B6" s="198" t="s">
        <v>132</v>
      </c>
      <c r="C6" s="20" t="s">
        <v>11</v>
      </c>
      <c r="D6" s="20" t="s">
        <v>374</v>
      </c>
      <c r="E6" s="20" t="s">
        <v>1123</v>
      </c>
      <c r="F6" s="5"/>
      <c r="G6" s="20" t="s">
        <v>101</v>
      </c>
      <c r="H6" s="20" t="s">
        <v>196</v>
      </c>
      <c r="I6" s="20" t="s">
        <v>1117</v>
      </c>
      <c r="J6" s="20" t="s">
        <v>191</v>
      </c>
      <c r="K6" s="20" t="s">
        <v>529</v>
      </c>
      <c r="L6" s="20" t="s">
        <v>108</v>
      </c>
      <c r="M6" s="20" t="s">
        <v>479</v>
      </c>
      <c r="N6" s="20" t="s">
        <v>2</v>
      </c>
      <c r="O6" s="20" t="s">
        <v>88</v>
      </c>
      <c r="P6" s="20" t="s">
        <v>160</v>
      </c>
      <c r="Q6" s="20" t="s">
        <v>314</v>
      </c>
      <c r="R6" s="20" t="s">
        <v>1134</v>
      </c>
      <c r="S6" s="17">
        <f t="shared" si="0"/>
        <v>49</v>
      </c>
      <c r="T6" s="17">
        <v>118</v>
      </c>
      <c r="U6" s="18">
        <f t="shared" si="1"/>
        <v>30</v>
      </c>
      <c r="V6" s="18">
        <v>14</v>
      </c>
      <c r="W6" s="18">
        <v>7</v>
      </c>
      <c r="X6" s="18">
        <v>9</v>
      </c>
      <c r="Y6" s="17">
        <v>53</v>
      </c>
      <c r="Z6" s="17">
        <v>46</v>
      </c>
    </row>
    <row r="7" spans="1:26" ht="25.5" customHeight="1">
      <c r="A7" s="4">
        <v>5</v>
      </c>
      <c r="B7" s="198" t="s">
        <v>1052</v>
      </c>
      <c r="C7" s="20" t="s">
        <v>332</v>
      </c>
      <c r="D7" s="20" t="s">
        <v>85</v>
      </c>
      <c r="E7" s="20" t="s">
        <v>148</v>
      </c>
      <c r="F7" s="6" t="s">
        <v>102</v>
      </c>
      <c r="G7" s="5"/>
      <c r="H7" s="6" t="s">
        <v>185</v>
      </c>
      <c r="I7" s="6" t="s">
        <v>509</v>
      </c>
      <c r="J7" s="6" t="s">
        <v>240</v>
      </c>
      <c r="K7" s="6" t="s">
        <v>381</v>
      </c>
      <c r="L7" s="20" t="s">
        <v>75</v>
      </c>
      <c r="M7" s="6" t="s">
        <v>1121</v>
      </c>
      <c r="N7" s="6" t="s">
        <v>1104</v>
      </c>
      <c r="O7" s="6" t="s">
        <v>500</v>
      </c>
      <c r="P7" s="6" t="s">
        <v>427</v>
      </c>
      <c r="Q7" s="6" t="s">
        <v>87</v>
      </c>
      <c r="R7" s="6" t="s">
        <v>1112</v>
      </c>
      <c r="S7" s="17">
        <f t="shared" si="0"/>
        <v>48</v>
      </c>
      <c r="T7" s="17">
        <v>123</v>
      </c>
      <c r="U7" s="18">
        <f t="shared" si="1"/>
        <v>30</v>
      </c>
      <c r="V7" s="18">
        <v>14</v>
      </c>
      <c r="W7" s="18">
        <v>6</v>
      </c>
      <c r="X7" s="18">
        <v>10</v>
      </c>
      <c r="Y7" s="17">
        <v>60</v>
      </c>
      <c r="Z7" s="17">
        <v>48</v>
      </c>
    </row>
    <row r="8" spans="1:26" ht="25.5" customHeight="1">
      <c r="A8" s="4">
        <v>6</v>
      </c>
      <c r="B8" s="198" t="s">
        <v>120</v>
      </c>
      <c r="C8" s="20" t="s">
        <v>271</v>
      </c>
      <c r="D8" s="20" t="s">
        <v>314</v>
      </c>
      <c r="E8" s="20" t="s">
        <v>84</v>
      </c>
      <c r="F8" s="20" t="s">
        <v>248</v>
      </c>
      <c r="G8" s="20" t="s">
        <v>378</v>
      </c>
      <c r="H8" s="5"/>
      <c r="I8" s="20" t="s">
        <v>234</v>
      </c>
      <c r="J8" s="20" t="s">
        <v>479</v>
      </c>
      <c r="K8" s="20" t="s">
        <v>8</v>
      </c>
      <c r="L8" s="20" t="s">
        <v>198</v>
      </c>
      <c r="M8" s="20" t="s">
        <v>155</v>
      </c>
      <c r="N8" s="20" t="s">
        <v>6</v>
      </c>
      <c r="O8" s="20" t="s">
        <v>1129</v>
      </c>
      <c r="P8" s="20" t="s">
        <v>83</v>
      </c>
      <c r="Q8" s="20" t="s">
        <v>84</v>
      </c>
      <c r="R8" s="20" t="s">
        <v>1118</v>
      </c>
      <c r="S8" s="17">
        <f t="shared" si="0"/>
        <v>46</v>
      </c>
      <c r="T8" s="17">
        <v>113</v>
      </c>
      <c r="U8" s="18">
        <f t="shared" si="1"/>
        <v>30</v>
      </c>
      <c r="V8" s="18">
        <v>14</v>
      </c>
      <c r="W8" s="18">
        <v>4</v>
      </c>
      <c r="X8" s="18">
        <v>12</v>
      </c>
      <c r="Y8" s="17">
        <v>52</v>
      </c>
      <c r="Z8" s="17">
        <v>48</v>
      </c>
    </row>
    <row r="9" spans="1:26" ht="25.5" customHeight="1">
      <c r="A9" s="4">
        <v>7</v>
      </c>
      <c r="B9" s="198" t="s">
        <v>128</v>
      </c>
      <c r="C9" s="20" t="s">
        <v>234</v>
      </c>
      <c r="D9" s="20" t="s">
        <v>271</v>
      </c>
      <c r="E9" s="20" t="s">
        <v>332</v>
      </c>
      <c r="F9" s="20" t="s">
        <v>1116</v>
      </c>
      <c r="G9" s="20" t="s">
        <v>508</v>
      </c>
      <c r="H9" s="6" t="s">
        <v>149</v>
      </c>
      <c r="I9" s="5"/>
      <c r="J9" s="20" t="s">
        <v>9</v>
      </c>
      <c r="K9" s="20" t="s">
        <v>46</v>
      </c>
      <c r="L9" s="20" t="s">
        <v>559</v>
      </c>
      <c r="M9" s="20" t="s">
        <v>529</v>
      </c>
      <c r="N9" s="20" t="s">
        <v>248</v>
      </c>
      <c r="O9" s="20" t="s">
        <v>1120</v>
      </c>
      <c r="P9" s="20" t="s">
        <v>183</v>
      </c>
      <c r="Q9" s="20" t="s">
        <v>272</v>
      </c>
      <c r="R9" s="20" t="s">
        <v>1136</v>
      </c>
      <c r="S9" s="17">
        <f t="shared" si="0"/>
        <v>44</v>
      </c>
      <c r="T9" s="17">
        <v>122</v>
      </c>
      <c r="U9" s="18">
        <f t="shared" si="1"/>
        <v>30</v>
      </c>
      <c r="V9" s="18">
        <v>13</v>
      </c>
      <c r="W9" s="18">
        <v>5</v>
      </c>
      <c r="X9" s="18">
        <v>12</v>
      </c>
      <c r="Y9" s="17">
        <v>54</v>
      </c>
      <c r="Z9" s="17">
        <v>48</v>
      </c>
    </row>
    <row r="10" spans="1:26" ht="25.5" customHeight="1">
      <c r="A10" s="4">
        <v>8</v>
      </c>
      <c r="B10" s="198" t="s">
        <v>125</v>
      </c>
      <c r="C10" s="20" t="s">
        <v>340</v>
      </c>
      <c r="D10" s="20" t="s">
        <v>230</v>
      </c>
      <c r="E10" s="20" t="s">
        <v>530</v>
      </c>
      <c r="F10" s="20" t="s">
        <v>183</v>
      </c>
      <c r="G10" s="20" t="s">
        <v>210</v>
      </c>
      <c r="H10" s="6" t="s">
        <v>478</v>
      </c>
      <c r="I10" s="6" t="s">
        <v>22</v>
      </c>
      <c r="J10" s="5"/>
      <c r="K10" s="20" t="s">
        <v>85</v>
      </c>
      <c r="L10" s="20" t="s">
        <v>37</v>
      </c>
      <c r="M10" s="20" t="s">
        <v>671</v>
      </c>
      <c r="N10" s="20" t="s">
        <v>741</v>
      </c>
      <c r="O10" s="20" t="s">
        <v>374</v>
      </c>
      <c r="P10" s="20" t="s">
        <v>578</v>
      </c>
      <c r="Q10" s="20" t="s">
        <v>632</v>
      </c>
      <c r="R10" s="20" t="s">
        <v>1109</v>
      </c>
      <c r="S10" s="17">
        <f t="shared" si="0"/>
        <v>44</v>
      </c>
      <c r="T10" s="17">
        <v>120</v>
      </c>
      <c r="U10" s="18">
        <f t="shared" si="1"/>
        <v>30</v>
      </c>
      <c r="V10" s="18">
        <v>14</v>
      </c>
      <c r="W10" s="18">
        <v>2</v>
      </c>
      <c r="X10" s="18">
        <v>14</v>
      </c>
      <c r="Y10" s="17">
        <v>50</v>
      </c>
      <c r="Z10" s="17">
        <v>49</v>
      </c>
    </row>
    <row r="11" spans="1:26" ht="25.5" customHeight="1">
      <c r="A11" s="4">
        <v>9</v>
      </c>
      <c r="B11" s="19" t="s">
        <v>175</v>
      </c>
      <c r="C11" s="20" t="s">
        <v>108</v>
      </c>
      <c r="D11" s="20" t="s">
        <v>320</v>
      </c>
      <c r="E11" s="20" t="s">
        <v>378</v>
      </c>
      <c r="F11" s="20" t="s">
        <v>529</v>
      </c>
      <c r="G11" s="20" t="s">
        <v>230</v>
      </c>
      <c r="H11" s="6" t="s">
        <v>6</v>
      </c>
      <c r="I11" s="6" t="s">
        <v>45</v>
      </c>
      <c r="J11" s="6" t="s">
        <v>86</v>
      </c>
      <c r="K11" s="5"/>
      <c r="L11" s="6" t="s">
        <v>280</v>
      </c>
      <c r="M11" s="6" t="s">
        <v>1073</v>
      </c>
      <c r="N11" s="6" t="s">
        <v>7</v>
      </c>
      <c r="O11" s="20" t="s">
        <v>168</v>
      </c>
      <c r="P11" s="6" t="s">
        <v>92</v>
      </c>
      <c r="Q11" s="6" t="s">
        <v>608</v>
      </c>
      <c r="R11" s="6" t="s">
        <v>1115</v>
      </c>
      <c r="S11" s="17">
        <f t="shared" si="0"/>
        <v>43</v>
      </c>
      <c r="T11" s="17">
        <v>125</v>
      </c>
      <c r="U11" s="18">
        <f t="shared" si="1"/>
        <v>30</v>
      </c>
      <c r="V11" s="18">
        <v>12</v>
      </c>
      <c r="W11" s="18">
        <v>7</v>
      </c>
      <c r="X11" s="18">
        <v>11</v>
      </c>
      <c r="Y11" s="17">
        <v>50</v>
      </c>
      <c r="Z11" s="17">
        <v>55</v>
      </c>
    </row>
    <row r="12" spans="1:26" ht="25.5" customHeight="1">
      <c r="A12" s="4">
        <v>10</v>
      </c>
      <c r="B12" s="198" t="s">
        <v>443</v>
      </c>
      <c r="C12" s="20" t="s">
        <v>14</v>
      </c>
      <c r="D12" s="20" t="s">
        <v>155</v>
      </c>
      <c r="E12" s="20" t="s">
        <v>168</v>
      </c>
      <c r="F12" s="20" t="s">
        <v>107</v>
      </c>
      <c r="G12" s="20" t="s">
        <v>76</v>
      </c>
      <c r="H12" s="6" t="s">
        <v>368</v>
      </c>
      <c r="I12" s="6" t="s">
        <v>215</v>
      </c>
      <c r="J12" s="20" t="s">
        <v>38</v>
      </c>
      <c r="K12" s="20" t="s">
        <v>156</v>
      </c>
      <c r="L12" s="5"/>
      <c r="M12" s="6" t="s">
        <v>46</v>
      </c>
      <c r="N12" s="6" t="s">
        <v>12</v>
      </c>
      <c r="O12" s="6" t="s">
        <v>155</v>
      </c>
      <c r="P12" s="6" t="s">
        <v>248</v>
      </c>
      <c r="Q12" s="6" t="s">
        <v>351</v>
      </c>
      <c r="R12" s="6" t="s">
        <v>1139</v>
      </c>
      <c r="S12" s="17">
        <f t="shared" si="0"/>
        <v>43</v>
      </c>
      <c r="T12" s="17">
        <v>111</v>
      </c>
      <c r="U12" s="18">
        <f t="shared" si="1"/>
        <v>30</v>
      </c>
      <c r="V12" s="18">
        <v>13</v>
      </c>
      <c r="W12" s="18">
        <v>4</v>
      </c>
      <c r="X12" s="18">
        <v>13</v>
      </c>
      <c r="Y12" s="17">
        <v>47</v>
      </c>
      <c r="Z12" s="17">
        <v>46</v>
      </c>
    </row>
    <row r="13" spans="1:26" ht="25.5" customHeight="1">
      <c r="A13" s="4">
        <v>11</v>
      </c>
      <c r="B13" s="198" t="s">
        <v>1103</v>
      </c>
      <c r="C13" s="20" t="s">
        <v>181</v>
      </c>
      <c r="D13" s="20" t="s">
        <v>11</v>
      </c>
      <c r="E13" s="20" t="s">
        <v>727</v>
      </c>
      <c r="F13" s="20" t="s">
        <v>478</v>
      </c>
      <c r="G13" s="20" t="s">
        <v>1120</v>
      </c>
      <c r="H13" s="6" t="s">
        <v>314</v>
      </c>
      <c r="I13" s="6" t="s">
        <v>529</v>
      </c>
      <c r="J13" s="20" t="s">
        <v>672</v>
      </c>
      <c r="K13" s="20" t="s">
        <v>1074</v>
      </c>
      <c r="L13" s="6" t="s">
        <v>45</v>
      </c>
      <c r="M13" s="5"/>
      <c r="N13" s="6" t="s">
        <v>726</v>
      </c>
      <c r="O13" s="6" t="s">
        <v>1133</v>
      </c>
      <c r="P13" s="6" t="s">
        <v>101</v>
      </c>
      <c r="Q13" s="6" t="s">
        <v>479</v>
      </c>
      <c r="R13" s="20" t="s">
        <v>1125</v>
      </c>
      <c r="S13" s="17">
        <f t="shared" si="0"/>
        <v>42</v>
      </c>
      <c r="T13" s="17">
        <v>127</v>
      </c>
      <c r="U13" s="18">
        <f t="shared" si="1"/>
        <v>30</v>
      </c>
      <c r="V13" s="18">
        <v>12</v>
      </c>
      <c r="W13" s="18">
        <v>6</v>
      </c>
      <c r="X13" s="18">
        <v>12</v>
      </c>
      <c r="Y13" s="17">
        <v>66</v>
      </c>
      <c r="Z13" s="17">
        <v>56</v>
      </c>
    </row>
    <row r="14" spans="1:26" ht="25.5" customHeight="1">
      <c r="A14" s="4">
        <v>12</v>
      </c>
      <c r="B14" s="198" t="s">
        <v>119</v>
      </c>
      <c r="C14" s="20" t="s">
        <v>84</v>
      </c>
      <c r="D14" s="20" t="s">
        <v>86</v>
      </c>
      <c r="E14" s="20" t="s">
        <v>347</v>
      </c>
      <c r="F14" s="20" t="s">
        <v>13</v>
      </c>
      <c r="G14" s="20" t="s">
        <v>1105</v>
      </c>
      <c r="H14" s="6" t="s">
        <v>8</v>
      </c>
      <c r="I14" s="6" t="s">
        <v>196</v>
      </c>
      <c r="J14" s="20" t="s">
        <v>740</v>
      </c>
      <c r="K14" s="20" t="s">
        <v>21</v>
      </c>
      <c r="L14" s="20" t="s">
        <v>11</v>
      </c>
      <c r="M14" s="20" t="s">
        <v>727</v>
      </c>
      <c r="N14" s="5"/>
      <c r="O14" s="6" t="s">
        <v>160</v>
      </c>
      <c r="P14" s="20" t="s">
        <v>85</v>
      </c>
      <c r="Q14" s="20" t="s">
        <v>595</v>
      </c>
      <c r="R14" s="20" t="s">
        <v>1110</v>
      </c>
      <c r="S14" s="17">
        <f t="shared" si="0"/>
        <v>41</v>
      </c>
      <c r="T14" s="17">
        <v>105</v>
      </c>
      <c r="U14" s="18">
        <f t="shared" si="1"/>
        <v>30</v>
      </c>
      <c r="V14" s="18">
        <v>12</v>
      </c>
      <c r="W14" s="18">
        <v>5</v>
      </c>
      <c r="X14" s="18">
        <v>13</v>
      </c>
      <c r="Y14" s="17">
        <v>47</v>
      </c>
      <c r="Z14" s="17">
        <v>53</v>
      </c>
    </row>
    <row r="15" spans="1:26" ht="25.5" customHeight="1">
      <c r="A15" s="4">
        <v>13</v>
      </c>
      <c r="B15" s="198" t="s">
        <v>124</v>
      </c>
      <c r="C15" s="20" t="s">
        <v>1107</v>
      </c>
      <c r="D15" s="20" t="s">
        <v>567</v>
      </c>
      <c r="E15" s="20" t="s">
        <v>29</v>
      </c>
      <c r="F15" s="20" t="s">
        <v>87</v>
      </c>
      <c r="G15" s="20" t="s">
        <v>501</v>
      </c>
      <c r="H15" s="6" t="s">
        <v>1128</v>
      </c>
      <c r="I15" s="6" t="s">
        <v>1121</v>
      </c>
      <c r="J15" s="20" t="s">
        <v>375</v>
      </c>
      <c r="K15" s="20" t="s">
        <v>292</v>
      </c>
      <c r="L15" s="20" t="s">
        <v>314</v>
      </c>
      <c r="M15" s="20" t="s">
        <v>1132</v>
      </c>
      <c r="N15" s="20" t="s">
        <v>308</v>
      </c>
      <c r="O15" s="5"/>
      <c r="P15" s="20" t="s">
        <v>302</v>
      </c>
      <c r="Q15" s="20" t="s">
        <v>671</v>
      </c>
      <c r="R15" s="20" t="s">
        <v>1110</v>
      </c>
      <c r="S15" s="17">
        <f t="shared" si="0"/>
        <v>39</v>
      </c>
      <c r="T15" s="17">
        <v>104</v>
      </c>
      <c r="U15" s="18">
        <f t="shared" si="1"/>
        <v>30</v>
      </c>
      <c r="V15" s="18">
        <v>11</v>
      </c>
      <c r="W15" s="18">
        <v>6</v>
      </c>
      <c r="X15" s="18">
        <v>13</v>
      </c>
      <c r="Y15" s="17">
        <v>49</v>
      </c>
      <c r="Z15" s="17">
        <v>69</v>
      </c>
    </row>
    <row r="16" spans="1:26" ht="25.5" customHeight="1">
      <c r="A16" s="4">
        <v>14</v>
      </c>
      <c r="B16" s="198" t="s">
        <v>126</v>
      </c>
      <c r="C16" s="20" t="s">
        <v>271</v>
      </c>
      <c r="D16" s="20" t="s">
        <v>515</v>
      </c>
      <c r="E16" s="20" t="s">
        <v>102</v>
      </c>
      <c r="F16" s="20" t="s">
        <v>308</v>
      </c>
      <c r="G16" s="20" t="s">
        <v>428</v>
      </c>
      <c r="H16" s="6" t="s">
        <v>84</v>
      </c>
      <c r="I16" s="20" t="s">
        <v>191</v>
      </c>
      <c r="J16" s="20" t="s">
        <v>579</v>
      </c>
      <c r="K16" s="20" t="s">
        <v>91</v>
      </c>
      <c r="L16" s="20" t="s">
        <v>196</v>
      </c>
      <c r="M16" s="20" t="s">
        <v>102</v>
      </c>
      <c r="N16" s="20" t="s">
        <v>86</v>
      </c>
      <c r="O16" s="6" t="s">
        <v>303</v>
      </c>
      <c r="P16" s="5"/>
      <c r="Q16" s="20" t="s">
        <v>586</v>
      </c>
      <c r="R16" s="20" t="s">
        <v>1126</v>
      </c>
      <c r="S16" s="17">
        <f t="shared" si="0"/>
        <v>36</v>
      </c>
      <c r="T16" s="17">
        <v>109</v>
      </c>
      <c r="U16" s="18">
        <f t="shared" si="1"/>
        <v>30</v>
      </c>
      <c r="V16" s="18">
        <v>10</v>
      </c>
      <c r="W16" s="18">
        <v>6</v>
      </c>
      <c r="X16" s="18">
        <v>14</v>
      </c>
      <c r="Y16" s="17">
        <v>37</v>
      </c>
      <c r="Z16" s="17">
        <v>51</v>
      </c>
    </row>
    <row r="17" spans="1:26" ht="25.5" customHeight="1">
      <c r="A17" s="4">
        <v>15</v>
      </c>
      <c r="B17" s="198" t="s">
        <v>122</v>
      </c>
      <c r="C17" s="20" t="s">
        <v>54</v>
      </c>
      <c r="D17" s="20" t="s">
        <v>23</v>
      </c>
      <c r="E17" s="20" t="s">
        <v>36</v>
      </c>
      <c r="F17" s="20" t="s">
        <v>155</v>
      </c>
      <c r="G17" s="20" t="s">
        <v>88</v>
      </c>
      <c r="H17" s="6" t="s">
        <v>83</v>
      </c>
      <c r="I17" s="6" t="s">
        <v>271</v>
      </c>
      <c r="J17" s="20" t="s">
        <v>633</v>
      </c>
      <c r="K17" s="20" t="s">
        <v>607</v>
      </c>
      <c r="L17" s="20" t="s">
        <v>352</v>
      </c>
      <c r="M17" s="20" t="s">
        <v>478</v>
      </c>
      <c r="N17" s="6" t="s">
        <v>180</v>
      </c>
      <c r="O17" s="6" t="s">
        <v>672</v>
      </c>
      <c r="P17" s="6" t="s">
        <v>585</v>
      </c>
      <c r="Q17" s="5"/>
      <c r="R17" s="20" t="s">
        <v>1112</v>
      </c>
      <c r="S17" s="17">
        <f t="shared" si="0"/>
        <v>33</v>
      </c>
      <c r="T17" s="17">
        <v>111</v>
      </c>
      <c r="U17" s="18">
        <f t="shared" si="1"/>
        <v>30</v>
      </c>
      <c r="V17" s="18">
        <v>10</v>
      </c>
      <c r="W17" s="18">
        <v>3</v>
      </c>
      <c r="X17" s="18">
        <v>17</v>
      </c>
      <c r="Y17" s="17">
        <v>49</v>
      </c>
      <c r="Z17" s="17">
        <v>56</v>
      </c>
    </row>
    <row r="18" spans="1:26" ht="25.5" customHeight="1">
      <c r="A18" s="4">
        <v>16</v>
      </c>
      <c r="B18" s="198" t="s">
        <v>436</v>
      </c>
      <c r="C18" s="20" t="s">
        <v>1131</v>
      </c>
      <c r="D18" s="20" t="s">
        <v>1142</v>
      </c>
      <c r="E18" s="20" t="s">
        <v>1148</v>
      </c>
      <c r="F18" s="20" t="s">
        <v>1135</v>
      </c>
      <c r="G18" s="20" t="s">
        <v>1113</v>
      </c>
      <c r="H18" s="6" t="s">
        <v>1119</v>
      </c>
      <c r="I18" s="6" t="s">
        <v>1137</v>
      </c>
      <c r="J18" s="20" t="s">
        <v>1108</v>
      </c>
      <c r="K18" s="20" t="s">
        <v>1114</v>
      </c>
      <c r="L18" s="20" t="s">
        <v>1138</v>
      </c>
      <c r="M18" s="20" t="s">
        <v>1124</v>
      </c>
      <c r="N18" s="6" t="s">
        <v>1111</v>
      </c>
      <c r="O18" s="6" t="s">
        <v>1111</v>
      </c>
      <c r="P18" s="6" t="s">
        <v>1127</v>
      </c>
      <c r="Q18" s="6" t="s">
        <v>1113</v>
      </c>
      <c r="R18" s="5"/>
      <c r="S18" s="17">
        <f t="shared" si="0"/>
        <v>11</v>
      </c>
      <c r="T18" s="17">
        <v>47</v>
      </c>
      <c r="U18" s="18">
        <f t="shared" si="1"/>
        <v>30</v>
      </c>
      <c r="V18" s="18">
        <v>2</v>
      </c>
      <c r="W18" s="18">
        <v>5</v>
      </c>
      <c r="X18" s="18">
        <v>23</v>
      </c>
      <c r="Y18" s="17">
        <v>20</v>
      </c>
      <c r="Z18" s="17">
        <v>49</v>
      </c>
    </row>
    <row r="19" spans="20:28" ht="24.75" customHeight="1">
      <c r="T19" s="24">
        <f aca="true" t="shared" si="2" ref="T19:Z19">SUM(T3:T18)</f>
        <v>1812</v>
      </c>
      <c r="U19" s="24">
        <f t="shared" si="2"/>
        <v>480</v>
      </c>
      <c r="V19" s="24">
        <f t="shared" si="2"/>
        <v>197</v>
      </c>
      <c r="W19" s="24">
        <f t="shared" si="2"/>
        <v>86</v>
      </c>
      <c r="X19" s="24">
        <f t="shared" si="2"/>
        <v>197</v>
      </c>
      <c r="Y19" s="24">
        <f t="shared" si="2"/>
        <v>812</v>
      </c>
      <c r="Z19" s="24">
        <f t="shared" si="2"/>
        <v>812</v>
      </c>
      <c r="AA19" s="24"/>
      <c r="AB19" s="24"/>
    </row>
    <row r="20" ht="25.5" customHeight="1">
      <c r="T20" s="24"/>
    </row>
    <row r="21" ht="25.5" customHeight="1"/>
    <row r="22" ht="25.5" customHeight="1"/>
    <row r="23" ht="25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U17" sqref="U17"/>
    </sheetView>
  </sheetViews>
  <sheetFormatPr defaultColWidth="7.875" defaultRowHeight="12.75"/>
  <cols>
    <col min="1" max="1" width="4.375" style="3" customWidth="1"/>
    <col min="2" max="2" width="15.375" style="3" customWidth="1"/>
    <col min="3" max="16" width="5.625" style="3" customWidth="1"/>
    <col min="17" max="17" width="5.375" style="3" customWidth="1"/>
    <col min="18" max="18" width="6.125" style="3" customWidth="1"/>
    <col min="19" max="19" width="5.00390625" style="3" customWidth="1"/>
    <col min="20" max="22" width="4.375" style="3" customWidth="1"/>
    <col min="23" max="24" width="5.625" style="3" customWidth="1"/>
    <col min="25" max="16384" width="7.875" style="3" customWidth="1"/>
  </cols>
  <sheetData>
    <row r="1" spans="1:16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 t="s">
        <v>109</v>
      </c>
      <c r="R2" s="13" t="s">
        <v>115</v>
      </c>
      <c r="S2" s="13" t="s">
        <v>116</v>
      </c>
      <c r="T2" s="13" t="s">
        <v>110</v>
      </c>
      <c r="U2" s="13" t="s">
        <v>111</v>
      </c>
      <c r="V2" s="13" t="s">
        <v>112</v>
      </c>
      <c r="W2" s="13" t="s">
        <v>113</v>
      </c>
      <c r="X2" s="13" t="s">
        <v>114</v>
      </c>
    </row>
    <row r="3" spans="1:24" ht="25.5" customHeight="1">
      <c r="A3" s="4">
        <v>1</v>
      </c>
      <c r="B3" s="198" t="s">
        <v>121</v>
      </c>
      <c r="C3" s="5"/>
      <c r="D3" s="20" t="s">
        <v>424</v>
      </c>
      <c r="E3" s="20" t="s">
        <v>268</v>
      </c>
      <c r="F3" s="20" t="s">
        <v>196</v>
      </c>
      <c r="G3" s="20" t="s">
        <v>426</v>
      </c>
      <c r="H3" s="20" t="s">
        <v>31</v>
      </c>
      <c r="I3" s="20" t="s">
        <v>171</v>
      </c>
      <c r="J3" s="20" t="s">
        <v>221</v>
      </c>
      <c r="K3" s="20" t="s">
        <v>9</v>
      </c>
      <c r="L3" s="20" t="s">
        <v>210</v>
      </c>
      <c r="M3" s="20" t="s">
        <v>202</v>
      </c>
      <c r="N3" s="20" t="s">
        <v>77</v>
      </c>
      <c r="O3" s="20" t="s">
        <v>164</v>
      </c>
      <c r="P3" s="20" t="s">
        <v>22</v>
      </c>
      <c r="Q3" s="17">
        <f>T3*3+U3</f>
        <v>54</v>
      </c>
      <c r="R3" s="17">
        <v>103</v>
      </c>
      <c r="S3" s="18">
        <f>T3+U3+V3</f>
        <v>26</v>
      </c>
      <c r="T3" s="18">
        <v>17</v>
      </c>
      <c r="U3" s="18">
        <v>3</v>
      </c>
      <c r="V3" s="18">
        <v>6</v>
      </c>
      <c r="W3" s="17">
        <v>45</v>
      </c>
      <c r="X3" s="17">
        <v>25</v>
      </c>
    </row>
    <row r="4" spans="1:24" ht="25.5" customHeight="1">
      <c r="A4" s="4">
        <v>2</v>
      </c>
      <c r="B4" s="198" t="s">
        <v>1103</v>
      </c>
      <c r="C4" s="6" t="s">
        <v>423</v>
      </c>
      <c r="D4" s="5"/>
      <c r="E4" s="6" t="s">
        <v>85</v>
      </c>
      <c r="F4" s="6" t="s">
        <v>690</v>
      </c>
      <c r="G4" s="6" t="s">
        <v>50</v>
      </c>
      <c r="H4" s="6" t="s">
        <v>1161</v>
      </c>
      <c r="I4" s="6" t="s">
        <v>349</v>
      </c>
      <c r="J4" s="6" t="s">
        <v>308</v>
      </c>
      <c r="K4" s="6" t="s">
        <v>23</v>
      </c>
      <c r="L4" s="6" t="s">
        <v>426</v>
      </c>
      <c r="M4" s="6" t="s">
        <v>69</v>
      </c>
      <c r="N4" s="6" t="s">
        <v>6</v>
      </c>
      <c r="O4" s="6" t="s">
        <v>75</v>
      </c>
      <c r="P4" s="6" t="s">
        <v>70</v>
      </c>
      <c r="Q4" s="17">
        <f aca="true" t="shared" si="0" ref="Q4:Q16">T4*3+U4</f>
        <v>51</v>
      </c>
      <c r="R4" s="17">
        <v>96</v>
      </c>
      <c r="S4" s="18">
        <f aca="true" t="shared" si="1" ref="S4:S16">T4+U4+V4</f>
        <v>26</v>
      </c>
      <c r="T4" s="18">
        <v>16</v>
      </c>
      <c r="U4" s="18">
        <v>3</v>
      </c>
      <c r="V4" s="18">
        <v>7</v>
      </c>
      <c r="W4" s="17">
        <v>43</v>
      </c>
      <c r="X4" s="17">
        <v>28</v>
      </c>
    </row>
    <row r="5" spans="1:24" ht="25.5" customHeight="1">
      <c r="A5" s="4">
        <v>3</v>
      </c>
      <c r="B5" s="198" t="s">
        <v>124</v>
      </c>
      <c r="C5" s="20" t="s">
        <v>269</v>
      </c>
      <c r="D5" s="20" t="s">
        <v>86</v>
      </c>
      <c r="E5" s="5"/>
      <c r="F5" s="20" t="s">
        <v>555</v>
      </c>
      <c r="G5" s="20" t="s">
        <v>586</v>
      </c>
      <c r="H5" s="20" t="s">
        <v>587</v>
      </c>
      <c r="I5" s="20" t="s">
        <v>229</v>
      </c>
      <c r="J5" s="20" t="s">
        <v>336</v>
      </c>
      <c r="K5" s="20" t="s">
        <v>77</v>
      </c>
      <c r="L5" s="20" t="s">
        <v>345</v>
      </c>
      <c r="M5" s="20" t="s">
        <v>393</v>
      </c>
      <c r="N5" s="20" t="s">
        <v>97</v>
      </c>
      <c r="O5" s="20" t="s">
        <v>477</v>
      </c>
      <c r="P5" s="20" t="s">
        <v>462</v>
      </c>
      <c r="Q5" s="17">
        <f t="shared" si="0"/>
        <v>43</v>
      </c>
      <c r="R5" s="17">
        <v>97</v>
      </c>
      <c r="S5" s="18">
        <f t="shared" si="1"/>
        <v>26</v>
      </c>
      <c r="T5" s="18">
        <v>13</v>
      </c>
      <c r="U5" s="18">
        <v>4</v>
      </c>
      <c r="V5" s="18">
        <v>9</v>
      </c>
      <c r="W5" s="17">
        <v>47</v>
      </c>
      <c r="X5" s="17">
        <v>41</v>
      </c>
    </row>
    <row r="6" spans="1:24" ht="25.5" customHeight="1">
      <c r="A6" s="4">
        <v>4</v>
      </c>
      <c r="B6" s="198" t="s">
        <v>175</v>
      </c>
      <c r="C6" s="20" t="s">
        <v>248</v>
      </c>
      <c r="D6" s="20" t="s">
        <v>691</v>
      </c>
      <c r="E6" s="6" t="s">
        <v>556</v>
      </c>
      <c r="F6" s="5"/>
      <c r="G6" s="6" t="s">
        <v>368</v>
      </c>
      <c r="H6" s="6" t="s">
        <v>62</v>
      </c>
      <c r="I6" s="6" t="s">
        <v>690</v>
      </c>
      <c r="J6" s="6" t="s">
        <v>259</v>
      </c>
      <c r="K6" s="6" t="s">
        <v>70</v>
      </c>
      <c r="L6" s="6" t="s">
        <v>458</v>
      </c>
      <c r="M6" s="6" t="s">
        <v>381</v>
      </c>
      <c r="N6" s="6" t="s">
        <v>1028</v>
      </c>
      <c r="O6" s="6" t="s">
        <v>729</v>
      </c>
      <c r="P6" s="6" t="s">
        <v>351</v>
      </c>
      <c r="Q6" s="17">
        <f t="shared" si="0"/>
        <v>41</v>
      </c>
      <c r="R6" s="17">
        <v>101</v>
      </c>
      <c r="S6" s="18">
        <f t="shared" si="1"/>
        <v>26</v>
      </c>
      <c r="T6" s="18">
        <v>12</v>
      </c>
      <c r="U6" s="18">
        <v>5</v>
      </c>
      <c r="V6" s="18">
        <v>9</v>
      </c>
      <c r="W6" s="17">
        <v>37</v>
      </c>
      <c r="X6" s="17">
        <v>34</v>
      </c>
    </row>
    <row r="7" spans="1:24" ht="25.5" customHeight="1">
      <c r="A7" s="4">
        <v>5</v>
      </c>
      <c r="B7" s="198" t="s">
        <v>128</v>
      </c>
      <c r="C7" s="20" t="s">
        <v>425</v>
      </c>
      <c r="D7" s="20" t="s">
        <v>49</v>
      </c>
      <c r="E7" s="20" t="s">
        <v>585</v>
      </c>
      <c r="F7" s="20" t="s">
        <v>198</v>
      </c>
      <c r="G7" s="5"/>
      <c r="H7" s="20" t="s">
        <v>629</v>
      </c>
      <c r="I7" s="20" t="s">
        <v>357</v>
      </c>
      <c r="J7" s="20" t="s">
        <v>78</v>
      </c>
      <c r="K7" s="20" t="s">
        <v>350</v>
      </c>
      <c r="L7" s="20" t="s">
        <v>78</v>
      </c>
      <c r="M7" s="20" t="s">
        <v>1165</v>
      </c>
      <c r="N7" s="20" t="s">
        <v>357</v>
      </c>
      <c r="O7" s="20" t="s">
        <v>200</v>
      </c>
      <c r="P7" s="20" t="s">
        <v>1164</v>
      </c>
      <c r="Q7" s="17">
        <f t="shared" si="0"/>
        <v>41</v>
      </c>
      <c r="R7" s="17">
        <v>98</v>
      </c>
      <c r="S7" s="18">
        <f t="shared" si="1"/>
        <v>26</v>
      </c>
      <c r="T7" s="18">
        <v>12</v>
      </c>
      <c r="U7" s="18">
        <v>5</v>
      </c>
      <c r="V7" s="18">
        <v>9</v>
      </c>
      <c r="W7" s="17">
        <v>36</v>
      </c>
      <c r="X7" s="17">
        <v>28</v>
      </c>
    </row>
    <row r="8" spans="1:24" ht="25.5" customHeight="1">
      <c r="A8" s="4">
        <v>6</v>
      </c>
      <c r="B8" s="198" t="s">
        <v>1102</v>
      </c>
      <c r="C8" s="20" t="s">
        <v>32</v>
      </c>
      <c r="D8" s="20" t="s">
        <v>1162</v>
      </c>
      <c r="E8" s="20" t="s">
        <v>588</v>
      </c>
      <c r="F8" s="20" t="s">
        <v>61</v>
      </c>
      <c r="G8" s="6" t="s">
        <v>629</v>
      </c>
      <c r="H8" s="5"/>
      <c r="I8" s="6" t="s">
        <v>715</v>
      </c>
      <c r="J8" s="6" t="s">
        <v>55</v>
      </c>
      <c r="K8" s="6" t="s">
        <v>170</v>
      </c>
      <c r="L8" s="6" t="s">
        <v>1</v>
      </c>
      <c r="M8" s="6" t="s">
        <v>259</v>
      </c>
      <c r="N8" s="6" t="s">
        <v>290</v>
      </c>
      <c r="O8" s="6" t="s">
        <v>494</v>
      </c>
      <c r="P8" s="6" t="s">
        <v>351</v>
      </c>
      <c r="Q8" s="17">
        <f t="shared" si="0"/>
        <v>40</v>
      </c>
      <c r="R8" s="17">
        <v>99</v>
      </c>
      <c r="S8" s="18">
        <f t="shared" si="1"/>
        <v>26</v>
      </c>
      <c r="T8" s="18">
        <v>10</v>
      </c>
      <c r="U8" s="18">
        <v>10</v>
      </c>
      <c r="V8" s="18">
        <v>6</v>
      </c>
      <c r="W8" s="17">
        <v>43</v>
      </c>
      <c r="X8" s="17">
        <v>33</v>
      </c>
    </row>
    <row r="9" spans="1:24" ht="25.5" customHeight="1">
      <c r="A9" s="4">
        <v>7</v>
      </c>
      <c r="B9" s="198" t="s">
        <v>125</v>
      </c>
      <c r="C9" s="20" t="s">
        <v>216</v>
      </c>
      <c r="D9" s="20" t="s">
        <v>242</v>
      </c>
      <c r="E9" s="20" t="s">
        <v>477</v>
      </c>
      <c r="F9" s="20" t="s">
        <v>691</v>
      </c>
      <c r="G9" s="20" t="s">
        <v>236</v>
      </c>
      <c r="H9" s="20" t="s">
        <v>716</v>
      </c>
      <c r="I9" s="5"/>
      <c r="J9" s="6" t="s">
        <v>191</v>
      </c>
      <c r="K9" s="20" t="s">
        <v>291</v>
      </c>
      <c r="L9" s="20" t="s">
        <v>292</v>
      </c>
      <c r="M9" s="20" t="s">
        <v>308</v>
      </c>
      <c r="N9" s="20" t="s">
        <v>345</v>
      </c>
      <c r="O9" s="20" t="s">
        <v>28</v>
      </c>
      <c r="P9" s="20" t="s">
        <v>8</v>
      </c>
      <c r="Q9" s="17">
        <f t="shared" si="0"/>
        <v>38</v>
      </c>
      <c r="R9" s="17">
        <v>99</v>
      </c>
      <c r="S9" s="18">
        <f t="shared" si="1"/>
        <v>26</v>
      </c>
      <c r="T9" s="18">
        <v>12</v>
      </c>
      <c r="U9" s="18">
        <v>2</v>
      </c>
      <c r="V9" s="18">
        <v>12</v>
      </c>
      <c r="W9" s="17">
        <v>37</v>
      </c>
      <c r="X9" s="17">
        <v>34</v>
      </c>
    </row>
    <row r="10" spans="1:24" ht="25.5" customHeight="1">
      <c r="A10" s="4">
        <v>8</v>
      </c>
      <c r="B10" s="198" t="s">
        <v>120</v>
      </c>
      <c r="C10" s="20" t="s">
        <v>339</v>
      </c>
      <c r="D10" s="20" t="s">
        <v>160</v>
      </c>
      <c r="E10" s="20" t="s">
        <v>213</v>
      </c>
      <c r="F10" s="20" t="s">
        <v>260</v>
      </c>
      <c r="G10" s="20" t="s">
        <v>77</v>
      </c>
      <c r="H10" s="20" t="s">
        <v>56</v>
      </c>
      <c r="I10" s="20" t="s">
        <v>183</v>
      </c>
      <c r="J10" s="5"/>
      <c r="K10" s="20" t="s">
        <v>261</v>
      </c>
      <c r="L10" s="20" t="s">
        <v>237</v>
      </c>
      <c r="M10" s="20" t="s">
        <v>456</v>
      </c>
      <c r="N10" s="20" t="s">
        <v>407</v>
      </c>
      <c r="O10" s="20" t="s">
        <v>1162</v>
      </c>
      <c r="P10" s="20" t="s">
        <v>454</v>
      </c>
      <c r="Q10" s="17">
        <f t="shared" si="0"/>
        <v>34</v>
      </c>
      <c r="R10" s="17">
        <v>100</v>
      </c>
      <c r="S10" s="18">
        <f t="shared" si="1"/>
        <v>26</v>
      </c>
      <c r="T10" s="18">
        <v>9</v>
      </c>
      <c r="U10" s="18">
        <v>7</v>
      </c>
      <c r="V10" s="18">
        <v>10</v>
      </c>
      <c r="W10" s="17">
        <v>31</v>
      </c>
      <c r="X10" s="17">
        <v>36</v>
      </c>
    </row>
    <row r="11" spans="1:24" ht="25.5" customHeight="1">
      <c r="A11" s="4">
        <v>9</v>
      </c>
      <c r="B11" s="198" t="s">
        <v>126</v>
      </c>
      <c r="C11" s="20" t="s">
        <v>22</v>
      </c>
      <c r="D11" s="20" t="s">
        <v>5</v>
      </c>
      <c r="E11" s="20" t="s">
        <v>78</v>
      </c>
      <c r="F11" s="20" t="s">
        <v>69</v>
      </c>
      <c r="G11" s="20" t="s">
        <v>226</v>
      </c>
      <c r="H11" s="20" t="s">
        <v>170</v>
      </c>
      <c r="I11" s="6" t="s">
        <v>290</v>
      </c>
      <c r="J11" s="6" t="s">
        <v>232</v>
      </c>
      <c r="K11" s="5"/>
      <c r="L11" s="20" t="s">
        <v>1157</v>
      </c>
      <c r="M11" s="20" t="s">
        <v>456</v>
      </c>
      <c r="N11" s="20" t="s">
        <v>69</v>
      </c>
      <c r="O11" s="20" t="s">
        <v>157</v>
      </c>
      <c r="P11" s="20" t="s">
        <v>204</v>
      </c>
      <c r="Q11" s="17">
        <f t="shared" si="0"/>
        <v>32</v>
      </c>
      <c r="R11" s="17">
        <v>105</v>
      </c>
      <c r="S11" s="18">
        <f t="shared" si="1"/>
        <v>26</v>
      </c>
      <c r="T11" s="18">
        <v>9</v>
      </c>
      <c r="U11" s="18">
        <v>5</v>
      </c>
      <c r="V11" s="18">
        <v>12</v>
      </c>
      <c r="W11" s="17">
        <v>40</v>
      </c>
      <c r="X11" s="17">
        <v>35</v>
      </c>
    </row>
    <row r="12" spans="1:24" ht="25.5" customHeight="1">
      <c r="A12" s="4">
        <v>10</v>
      </c>
      <c r="B12" s="198" t="s">
        <v>443</v>
      </c>
      <c r="C12" s="20" t="s">
        <v>240</v>
      </c>
      <c r="D12" s="20" t="s">
        <v>425</v>
      </c>
      <c r="E12" s="20" t="s">
        <v>346</v>
      </c>
      <c r="F12" s="20" t="s">
        <v>1166</v>
      </c>
      <c r="G12" s="20" t="s">
        <v>77</v>
      </c>
      <c r="H12" s="20" t="s">
        <v>1</v>
      </c>
      <c r="I12" s="6" t="s">
        <v>168</v>
      </c>
      <c r="J12" s="6" t="s">
        <v>304</v>
      </c>
      <c r="K12" s="6" t="s">
        <v>1158</v>
      </c>
      <c r="L12" s="5"/>
      <c r="M12" s="6" t="s">
        <v>77</v>
      </c>
      <c r="N12" s="6" t="s">
        <v>11</v>
      </c>
      <c r="O12" s="6" t="s">
        <v>1160</v>
      </c>
      <c r="P12" s="6" t="s">
        <v>10</v>
      </c>
      <c r="Q12" s="17">
        <f t="shared" si="0"/>
        <v>29</v>
      </c>
      <c r="R12" s="17">
        <v>89</v>
      </c>
      <c r="S12" s="18">
        <f t="shared" si="1"/>
        <v>26</v>
      </c>
      <c r="T12" s="18">
        <v>8</v>
      </c>
      <c r="U12" s="18">
        <v>5</v>
      </c>
      <c r="V12" s="18">
        <v>13</v>
      </c>
      <c r="W12" s="17">
        <v>43</v>
      </c>
      <c r="X12" s="17">
        <v>52</v>
      </c>
    </row>
    <row r="13" spans="1:24" ht="25.5" customHeight="1">
      <c r="A13" s="4">
        <v>11</v>
      </c>
      <c r="B13" s="198" t="s">
        <v>122</v>
      </c>
      <c r="C13" s="20" t="s">
        <v>515</v>
      </c>
      <c r="D13" s="20" t="s">
        <v>70</v>
      </c>
      <c r="E13" s="20" t="s">
        <v>392</v>
      </c>
      <c r="F13" s="20" t="s">
        <v>230</v>
      </c>
      <c r="G13" s="20" t="s">
        <v>183</v>
      </c>
      <c r="H13" s="20" t="s">
        <v>260</v>
      </c>
      <c r="I13" s="6" t="s">
        <v>160</v>
      </c>
      <c r="J13" s="6" t="s">
        <v>457</v>
      </c>
      <c r="K13" s="20" t="s">
        <v>457</v>
      </c>
      <c r="L13" s="20" t="s">
        <v>78</v>
      </c>
      <c r="M13" s="5"/>
      <c r="N13" s="6" t="s">
        <v>183</v>
      </c>
      <c r="O13" s="20" t="s">
        <v>191</v>
      </c>
      <c r="P13" s="20" t="s">
        <v>12</v>
      </c>
      <c r="Q13" s="17">
        <f t="shared" si="0"/>
        <v>28</v>
      </c>
      <c r="R13" s="17">
        <v>101</v>
      </c>
      <c r="S13" s="18">
        <f t="shared" si="1"/>
        <v>26</v>
      </c>
      <c r="T13" s="18">
        <v>7</v>
      </c>
      <c r="U13" s="18">
        <v>7</v>
      </c>
      <c r="V13" s="18">
        <v>12</v>
      </c>
      <c r="W13" s="17">
        <v>25</v>
      </c>
      <c r="X13" s="17">
        <v>36</v>
      </c>
    </row>
    <row r="14" spans="1:24" ht="25.5" customHeight="1">
      <c r="A14" s="4">
        <v>12</v>
      </c>
      <c r="B14" s="198" t="s">
        <v>132</v>
      </c>
      <c r="C14" s="20" t="s">
        <v>78</v>
      </c>
      <c r="D14" s="20" t="s">
        <v>8</v>
      </c>
      <c r="E14" s="20" t="s">
        <v>98</v>
      </c>
      <c r="F14" s="20" t="s">
        <v>1029</v>
      </c>
      <c r="G14" s="20" t="s">
        <v>236</v>
      </c>
      <c r="H14" s="20" t="s">
        <v>291</v>
      </c>
      <c r="I14" s="6" t="s">
        <v>346</v>
      </c>
      <c r="J14" s="6" t="s">
        <v>408</v>
      </c>
      <c r="K14" s="20" t="s">
        <v>70</v>
      </c>
      <c r="L14" s="20" t="s">
        <v>12</v>
      </c>
      <c r="M14" s="20" t="s">
        <v>191</v>
      </c>
      <c r="N14" s="5"/>
      <c r="O14" s="20" t="s">
        <v>251</v>
      </c>
      <c r="P14" s="20" t="s">
        <v>282</v>
      </c>
      <c r="Q14" s="17">
        <f t="shared" si="0"/>
        <v>28</v>
      </c>
      <c r="R14" s="17">
        <v>87</v>
      </c>
      <c r="S14" s="18">
        <f t="shared" si="1"/>
        <v>26</v>
      </c>
      <c r="T14" s="18">
        <v>9</v>
      </c>
      <c r="U14" s="18">
        <v>1</v>
      </c>
      <c r="V14" s="18">
        <v>16</v>
      </c>
      <c r="W14" s="17">
        <v>32</v>
      </c>
      <c r="X14" s="17">
        <v>48</v>
      </c>
    </row>
    <row r="15" spans="1:24" ht="25.5" customHeight="1">
      <c r="A15" s="4">
        <v>13</v>
      </c>
      <c r="B15" s="198" t="s">
        <v>1146</v>
      </c>
      <c r="C15" s="20" t="s">
        <v>164</v>
      </c>
      <c r="D15" s="20" t="s">
        <v>76</v>
      </c>
      <c r="E15" s="20" t="s">
        <v>229</v>
      </c>
      <c r="F15" s="20" t="s">
        <v>728</v>
      </c>
      <c r="G15" s="20" t="s">
        <v>447</v>
      </c>
      <c r="H15" s="20" t="s">
        <v>495</v>
      </c>
      <c r="I15" s="6" t="s">
        <v>3</v>
      </c>
      <c r="J15" s="6" t="s">
        <v>1161</v>
      </c>
      <c r="K15" s="6" t="s">
        <v>332</v>
      </c>
      <c r="L15" s="6" t="s">
        <v>1159</v>
      </c>
      <c r="M15" s="6" t="s">
        <v>183</v>
      </c>
      <c r="N15" s="6" t="s">
        <v>187</v>
      </c>
      <c r="O15" s="5"/>
      <c r="P15" s="6" t="s">
        <v>512</v>
      </c>
      <c r="Q15" s="17">
        <f t="shared" si="0"/>
        <v>28</v>
      </c>
      <c r="R15" s="17">
        <v>78</v>
      </c>
      <c r="S15" s="18">
        <f t="shared" si="1"/>
        <v>26</v>
      </c>
      <c r="T15" s="18">
        <v>7</v>
      </c>
      <c r="U15" s="18">
        <v>7</v>
      </c>
      <c r="V15" s="18">
        <v>12</v>
      </c>
      <c r="W15" s="17">
        <v>34</v>
      </c>
      <c r="X15" s="17">
        <v>51</v>
      </c>
    </row>
    <row r="16" spans="1:24" ht="25.5" customHeight="1">
      <c r="A16" s="4">
        <v>14</v>
      </c>
      <c r="B16" s="19" t="s">
        <v>1147</v>
      </c>
      <c r="C16" s="20" t="s">
        <v>9</v>
      </c>
      <c r="D16" s="20" t="s">
        <v>69</v>
      </c>
      <c r="E16" s="20" t="s">
        <v>463</v>
      </c>
      <c r="F16" s="20" t="s">
        <v>352</v>
      </c>
      <c r="G16" s="20" t="s">
        <v>1163</v>
      </c>
      <c r="H16" s="20" t="s">
        <v>352</v>
      </c>
      <c r="I16" s="6" t="s">
        <v>6</v>
      </c>
      <c r="J16" s="6" t="s">
        <v>455</v>
      </c>
      <c r="K16" s="6" t="s">
        <v>541</v>
      </c>
      <c r="L16" s="6" t="s">
        <v>0</v>
      </c>
      <c r="M16" s="6" t="s">
        <v>11</v>
      </c>
      <c r="N16" s="6" t="s">
        <v>281</v>
      </c>
      <c r="O16" s="6" t="s">
        <v>511</v>
      </c>
      <c r="P16" s="5"/>
      <c r="Q16" s="17">
        <f t="shared" si="0"/>
        <v>26</v>
      </c>
      <c r="R16" s="17">
        <v>90</v>
      </c>
      <c r="S16" s="18">
        <f t="shared" si="1"/>
        <v>26</v>
      </c>
      <c r="T16" s="18">
        <v>8</v>
      </c>
      <c r="U16" s="18">
        <v>2</v>
      </c>
      <c r="V16" s="18">
        <v>16</v>
      </c>
      <c r="W16" s="17">
        <v>41</v>
      </c>
      <c r="X16" s="17">
        <v>53</v>
      </c>
    </row>
    <row r="17" spans="18:24" ht="25.5" customHeight="1">
      <c r="R17" s="24">
        <f aca="true" t="shared" si="2" ref="R17:X17">SUM(R3:R16)</f>
        <v>1343</v>
      </c>
      <c r="S17" s="24">
        <f t="shared" si="2"/>
        <v>364</v>
      </c>
      <c r="T17" s="24">
        <f t="shared" si="2"/>
        <v>149</v>
      </c>
      <c r="U17" s="24">
        <f t="shared" si="2"/>
        <v>66</v>
      </c>
      <c r="V17" s="24">
        <f t="shared" si="2"/>
        <v>149</v>
      </c>
      <c r="W17" s="24">
        <f t="shared" si="2"/>
        <v>534</v>
      </c>
      <c r="X17" s="24">
        <f t="shared" si="2"/>
        <v>534</v>
      </c>
    </row>
    <row r="18" spans="18:24" ht="25.5" customHeight="1">
      <c r="R18" s="24"/>
      <c r="S18" s="367">
        <f>R17/S17</f>
        <v>3.6895604395604398</v>
      </c>
      <c r="T18" s="24"/>
      <c r="U18" s="24"/>
      <c r="V18" s="24"/>
      <c r="W18" s="24"/>
      <c r="X18" s="24"/>
    </row>
    <row r="19" ht="25.5" customHeight="1"/>
    <row r="20" ht="25.5" customHeight="1"/>
    <row r="21" ht="25.5" customHeight="1"/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U18" sqref="U18"/>
    </sheetView>
  </sheetViews>
  <sheetFormatPr defaultColWidth="7.875" defaultRowHeight="12.75"/>
  <cols>
    <col min="1" max="1" width="4.375" style="3" customWidth="1"/>
    <col min="2" max="2" width="15.375" style="3" customWidth="1"/>
    <col min="3" max="16" width="5.625" style="3" customWidth="1"/>
    <col min="17" max="17" width="5.375" style="3" customWidth="1"/>
    <col min="18" max="18" width="6.125" style="3" customWidth="1"/>
    <col min="19" max="19" width="5.00390625" style="3" customWidth="1"/>
    <col min="20" max="22" width="4.375" style="3" customWidth="1"/>
    <col min="23" max="24" width="5.625" style="3" customWidth="1"/>
    <col min="25" max="16384" width="7.875" style="3" customWidth="1"/>
  </cols>
  <sheetData>
    <row r="1" spans="1:16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 t="s">
        <v>109</v>
      </c>
      <c r="R2" s="13" t="s">
        <v>115</v>
      </c>
      <c r="S2" s="13" t="s">
        <v>116</v>
      </c>
      <c r="T2" s="13" t="s">
        <v>110</v>
      </c>
      <c r="U2" s="13" t="s">
        <v>111</v>
      </c>
      <c r="V2" s="13" t="s">
        <v>112</v>
      </c>
      <c r="W2" s="13" t="s">
        <v>113</v>
      </c>
      <c r="X2" s="13" t="s">
        <v>114</v>
      </c>
    </row>
    <row r="3" spans="1:24" ht="25.5" customHeight="1">
      <c r="A3" s="4">
        <v>1</v>
      </c>
      <c r="B3" s="198" t="s">
        <v>128</v>
      </c>
      <c r="C3" s="5"/>
      <c r="D3" s="20" t="s">
        <v>159</v>
      </c>
      <c r="E3" s="20" t="s">
        <v>30</v>
      </c>
      <c r="F3" s="20" t="s">
        <v>195</v>
      </c>
      <c r="G3" s="20" t="s">
        <v>335</v>
      </c>
      <c r="H3" s="20" t="s">
        <v>195</v>
      </c>
      <c r="I3" s="20" t="s">
        <v>260</v>
      </c>
      <c r="J3" s="20" t="s">
        <v>108</v>
      </c>
      <c r="K3" s="20" t="s">
        <v>196</v>
      </c>
      <c r="L3" s="20" t="s">
        <v>11</v>
      </c>
      <c r="M3" s="20" t="s">
        <v>210</v>
      </c>
      <c r="N3" s="20" t="s">
        <v>272</v>
      </c>
      <c r="O3" s="20" t="s">
        <v>47</v>
      </c>
      <c r="P3" s="20" t="s">
        <v>171</v>
      </c>
      <c r="Q3" s="17">
        <f>T3*3+U3</f>
        <v>48</v>
      </c>
      <c r="R3" s="17">
        <v>110</v>
      </c>
      <c r="S3" s="18">
        <f>T3+U3+V3</f>
        <v>26</v>
      </c>
      <c r="T3" s="18">
        <v>13</v>
      </c>
      <c r="U3" s="18">
        <v>9</v>
      </c>
      <c r="V3" s="18">
        <v>4</v>
      </c>
      <c r="W3" s="17">
        <v>39</v>
      </c>
      <c r="X3" s="17">
        <v>26</v>
      </c>
    </row>
    <row r="4" spans="1:24" ht="25.5" customHeight="1">
      <c r="A4" s="4">
        <v>2</v>
      </c>
      <c r="B4" s="198" t="s">
        <v>140</v>
      </c>
      <c r="C4" s="6" t="s">
        <v>159</v>
      </c>
      <c r="D4" s="5"/>
      <c r="E4" s="6" t="s">
        <v>276</v>
      </c>
      <c r="F4" s="6" t="s">
        <v>304</v>
      </c>
      <c r="G4" s="6" t="s">
        <v>546</v>
      </c>
      <c r="H4" s="6" t="s">
        <v>70</v>
      </c>
      <c r="I4" s="6" t="s">
        <v>457</v>
      </c>
      <c r="J4" s="6" t="s">
        <v>474</v>
      </c>
      <c r="K4" s="6" t="s">
        <v>291</v>
      </c>
      <c r="L4" s="6" t="s">
        <v>329</v>
      </c>
      <c r="M4" s="6" t="s">
        <v>169</v>
      </c>
      <c r="N4" s="6" t="s">
        <v>427</v>
      </c>
      <c r="O4" s="6" t="s">
        <v>457</v>
      </c>
      <c r="P4" s="20" t="s">
        <v>68</v>
      </c>
      <c r="Q4" s="17">
        <f aca="true" t="shared" si="0" ref="Q4:Q16">T4*3+U4</f>
        <v>47</v>
      </c>
      <c r="R4" s="17">
        <v>124</v>
      </c>
      <c r="S4" s="18">
        <f aca="true" t="shared" si="1" ref="S4:S16">T4+U4+V4</f>
        <v>26</v>
      </c>
      <c r="T4" s="18">
        <v>13</v>
      </c>
      <c r="U4" s="18">
        <v>8</v>
      </c>
      <c r="V4" s="18">
        <v>5</v>
      </c>
      <c r="W4" s="17">
        <v>40</v>
      </c>
      <c r="X4" s="17">
        <v>24</v>
      </c>
    </row>
    <row r="5" spans="1:24" ht="25.5" customHeight="1">
      <c r="A5" s="4">
        <v>3</v>
      </c>
      <c r="B5" s="198" t="s">
        <v>132</v>
      </c>
      <c r="C5" s="20" t="s">
        <v>29</v>
      </c>
      <c r="D5" s="20" t="s">
        <v>277</v>
      </c>
      <c r="E5" s="5"/>
      <c r="F5" s="20" t="s">
        <v>105</v>
      </c>
      <c r="G5" s="20" t="s">
        <v>259</v>
      </c>
      <c r="H5" s="20" t="s">
        <v>154</v>
      </c>
      <c r="I5" s="20" t="s">
        <v>198</v>
      </c>
      <c r="J5" s="20" t="s">
        <v>200</v>
      </c>
      <c r="K5" s="20" t="s">
        <v>503</v>
      </c>
      <c r="L5" s="20" t="s">
        <v>23</v>
      </c>
      <c r="M5" s="20" t="s">
        <v>329</v>
      </c>
      <c r="N5" s="20" t="s">
        <v>223</v>
      </c>
      <c r="O5" s="20" t="s">
        <v>507</v>
      </c>
      <c r="P5" s="20" t="s">
        <v>473</v>
      </c>
      <c r="Q5" s="17">
        <f t="shared" si="0"/>
        <v>44</v>
      </c>
      <c r="R5" s="17">
        <v>108</v>
      </c>
      <c r="S5" s="18">
        <f t="shared" si="1"/>
        <v>26</v>
      </c>
      <c r="T5" s="18">
        <v>13</v>
      </c>
      <c r="U5" s="18">
        <v>5</v>
      </c>
      <c r="V5" s="18">
        <v>8</v>
      </c>
      <c r="W5" s="17">
        <v>39</v>
      </c>
      <c r="X5" s="17">
        <v>32</v>
      </c>
    </row>
    <row r="6" spans="1:24" ht="25.5" customHeight="1">
      <c r="A6" s="4">
        <v>4</v>
      </c>
      <c r="B6" s="198" t="s">
        <v>126</v>
      </c>
      <c r="C6" s="20" t="s">
        <v>317</v>
      </c>
      <c r="D6" s="20" t="s">
        <v>237</v>
      </c>
      <c r="E6" s="6" t="s">
        <v>106</v>
      </c>
      <c r="F6" s="5"/>
      <c r="G6" s="20" t="s">
        <v>159</v>
      </c>
      <c r="H6" s="20" t="s">
        <v>369</v>
      </c>
      <c r="I6" s="20" t="s">
        <v>369</v>
      </c>
      <c r="J6" s="20" t="s">
        <v>586</v>
      </c>
      <c r="K6" s="20" t="s">
        <v>28</v>
      </c>
      <c r="L6" s="20" t="s">
        <v>30</v>
      </c>
      <c r="M6" s="20" t="s">
        <v>290</v>
      </c>
      <c r="N6" s="20" t="s">
        <v>496</v>
      </c>
      <c r="O6" s="20" t="s">
        <v>583</v>
      </c>
      <c r="P6" s="20" t="s">
        <v>407</v>
      </c>
      <c r="Q6" s="17">
        <f t="shared" si="0"/>
        <v>41</v>
      </c>
      <c r="R6" s="17">
        <v>109</v>
      </c>
      <c r="S6" s="18">
        <f t="shared" si="1"/>
        <v>26</v>
      </c>
      <c r="T6" s="18">
        <v>11</v>
      </c>
      <c r="U6" s="18">
        <v>8</v>
      </c>
      <c r="V6" s="18">
        <v>7</v>
      </c>
      <c r="W6" s="17">
        <v>36</v>
      </c>
      <c r="X6" s="17">
        <v>26</v>
      </c>
    </row>
    <row r="7" spans="1:24" ht="25.5" customHeight="1">
      <c r="A7" s="4">
        <v>5</v>
      </c>
      <c r="B7" s="198" t="s">
        <v>122</v>
      </c>
      <c r="C7" s="20" t="s">
        <v>205</v>
      </c>
      <c r="D7" s="20" t="s">
        <v>224</v>
      </c>
      <c r="E7" s="6" t="s">
        <v>260</v>
      </c>
      <c r="F7" s="6" t="s">
        <v>159</v>
      </c>
      <c r="G7" s="5"/>
      <c r="H7" s="20" t="s">
        <v>690</v>
      </c>
      <c r="I7" s="20" t="s">
        <v>234</v>
      </c>
      <c r="J7" s="20" t="s">
        <v>474</v>
      </c>
      <c r="K7" s="20" t="s">
        <v>357</v>
      </c>
      <c r="L7" s="20" t="s">
        <v>357</v>
      </c>
      <c r="M7" s="20" t="s">
        <v>154</v>
      </c>
      <c r="N7" s="20" t="s">
        <v>170</v>
      </c>
      <c r="O7" s="20" t="s">
        <v>546</v>
      </c>
      <c r="P7" s="20" t="s">
        <v>56</v>
      </c>
      <c r="Q7" s="17">
        <f t="shared" si="0"/>
        <v>39</v>
      </c>
      <c r="R7" s="17">
        <v>113</v>
      </c>
      <c r="S7" s="18">
        <f t="shared" si="1"/>
        <v>26</v>
      </c>
      <c r="T7" s="18">
        <v>10</v>
      </c>
      <c r="U7" s="18">
        <v>9</v>
      </c>
      <c r="V7" s="18">
        <v>7</v>
      </c>
      <c r="W7" s="17">
        <v>27</v>
      </c>
      <c r="X7" s="17">
        <v>21</v>
      </c>
    </row>
    <row r="8" spans="1:24" ht="25.5" customHeight="1">
      <c r="A8" s="4">
        <v>6</v>
      </c>
      <c r="B8" s="198" t="s">
        <v>129</v>
      </c>
      <c r="C8" s="20" t="s">
        <v>317</v>
      </c>
      <c r="D8" s="20" t="s">
        <v>69</v>
      </c>
      <c r="E8" s="20" t="s">
        <v>476</v>
      </c>
      <c r="F8" s="20" t="s">
        <v>169</v>
      </c>
      <c r="G8" s="20" t="s">
        <v>691</v>
      </c>
      <c r="H8" s="5"/>
      <c r="I8" s="20" t="s">
        <v>23</v>
      </c>
      <c r="J8" s="20" t="s">
        <v>178</v>
      </c>
      <c r="K8" s="20" t="s">
        <v>691</v>
      </c>
      <c r="L8" s="20" t="s">
        <v>208</v>
      </c>
      <c r="M8" s="20" t="s">
        <v>198</v>
      </c>
      <c r="N8" s="20" t="s">
        <v>570</v>
      </c>
      <c r="O8" s="20" t="s">
        <v>288</v>
      </c>
      <c r="P8" s="20" t="s">
        <v>558</v>
      </c>
      <c r="Q8" s="17">
        <f t="shared" si="0"/>
        <v>37</v>
      </c>
      <c r="R8" s="17">
        <v>111</v>
      </c>
      <c r="S8" s="18">
        <f t="shared" si="1"/>
        <v>26</v>
      </c>
      <c r="T8" s="18">
        <v>10</v>
      </c>
      <c r="U8" s="18">
        <v>7</v>
      </c>
      <c r="V8" s="18">
        <v>9</v>
      </c>
      <c r="W8" s="17">
        <v>29</v>
      </c>
      <c r="X8" s="17">
        <v>25</v>
      </c>
    </row>
    <row r="9" spans="1:24" ht="25.5" customHeight="1">
      <c r="A9" s="4">
        <v>7</v>
      </c>
      <c r="B9" s="198" t="s">
        <v>121</v>
      </c>
      <c r="C9" s="20" t="s">
        <v>259</v>
      </c>
      <c r="D9" s="20" t="s">
        <v>456</v>
      </c>
      <c r="E9" s="20" t="s">
        <v>368</v>
      </c>
      <c r="F9" s="20" t="s">
        <v>169</v>
      </c>
      <c r="G9" s="20" t="s">
        <v>149</v>
      </c>
      <c r="H9" s="6" t="s">
        <v>5</v>
      </c>
      <c r="I9" s="5"/>
      <c r="J9" s="6" t="s">
        <v>547</v>
      </c>
      <c r="K9" s="20" t="s">
        <v>1</v>
      </c>
      <c r="L9" s="20" t="s">
        <v>369</v>
      </c>
      <c r="M9" s="20" t="s">
        <v>427</v>
      </c>
      <c r="N9" s="20" t="s">
        <v>983</v>
      </c>
      <c r="O9" s="20" t="s">
        <v>221</v>
      </c>
      <c r="P9" s="20" t="s">
        <v>170</v>
      </c>
      <c r="Q9" s="17">
        <f t="shared" si="0"/>
        <v>36</v>
      </c>
      <c r="R9" s="17">
        <v>119</v>
      </c>
      <c r="S9" s="18">
        <f t="shared" si="1"/>
        <v>26</v>
      </c>
      <c r="T9" s="18">
        <v>10</v>
      </c>
      <c r="U9" s="18">
        <v>6</v>
      </c>
      <c r="V9" s="18">
        <v>10</v>
      </c>
      <c r="W9" s="17">
        <v>36</v>
      </c>
      <c r="X9" s="17">
        <v>30</v>
      </c>
    </row>
    <row r="10" spans="1:24" ht="25.5" customHeight="1">
      <c r="A10" s="4">
        <v>8</v>
      </c>
      <c r="B10" s="198" t="s">
        <v>125</v>
      </c>
      <c r="C10" s="20" t="s">
        <v>107</v>
      </c>
      <c r="D10" s="20" t="s">
        <v>475</v>
      </c>
      <c r="E10" s="20" t="s">
        <v>447</v>
      </c>
      <c r="F10" s="20" t="s">
        <v>585</v>
      </c>
      <c r="G10" s="20" t="s">
        <v>475</v>
      </c>
      <c r="H10" s="6" t="s">
        <v>329</v>
      </c>
      <c r="I10" s="20" t="s">
        <v>548</v>
      </c>
      <c r="J10" s="5"/>
      <c r="K10" s="20" t="s">
        <v>154</v>
      </c>
      <c r="L10" s="20" t="s">
        <v>540</v>
      </c>
      <c r="M10" s="20" t="s">
        <v>529</v>
      </c>
      <c r="N10" s="20" t="s">
        <v>378</v>
      </c>
      <c r="O10" s="20" t="s">
        <v>45</v>
      </c>
      <c r="P10" s="20" t="s">
        <v>55</v>
      </c>
      <c r="Q10" s="17">
        <f t="shared" si="0"/>
        <v>35</v>
      </c>
      <c r="R10" s="17">
        <v>110</v>
      </c>
      <c r="S10" s="18">
        <f t="shared" si="1"/>
        <v>26</v>
      </c>
      <c r="T10" s="18">
        <v>8</v>
      </c>
      <c r="U10" s="18">
        <v>11</v>
      </c>
      <c r="V10" s="18">
        <v>7</v>
      </c>
      <c r="W10" s="17">
        <v>36</v>
      </c>
      <c r="X10" s="17">
        <v>32</v>
      </c>
    </row>
    <row r="11" spans="1:24" ht="25.5" customHeight="1">
      <c r="A11" s="4">
        <v>9</v>
      </c>
      <c r="B11" s="198" t="s">
        <v>1102</v>
      </c>
      <c r="C11" s="20" t="s">
        <v>248</v>
      </c>
      <c r="D11" s="20" t="s">
        <v>290</v>
      </c>
      <c r="E11" s="20" t="s">
        <v>502</v>
      </c>
      <c r="F11" s="20" t="s">
        <v>3</v>
      </c>
      <c r="G11" s="20" t="s">
        <v>236</v>
      </c>
      <c r="H11" s="6" t="s">
        <v>690</v>
      </c>
      <c r="I11" s="20" t="s">
        <v>1</v>
      </c>
      <c r="J11" s="6" t="s">
        <v>476</v>
      </c>
      <c r="K11" s="5"/>
      <c r="L11" s="6" t="s">
        <v>92</v>
      </c>
      <c r="M11" s="6" t="s">
        <v>91</v>
      </c>
      <c r="N11" s="6" t="s">
        <v>269</v>
      </c>
      <c r="O11" s="6" t="s">
        <v>84</v>
      </c>
      <c r="P11" s="20" t="s">
        <v>1</v>
      </c>
      <c r="Q11" s="17">
        <f t="shared" si="0"/>
        <v>32</v>
      </c>
      <c r="R11" s="17">
        <v>113</v>
      </c>
      <c r="S11" s="18">
        <f t="shared" si="1"/>
        <v>26</v>
      </c>
      <c r="T11" s="18">
        <v>8</v>
      </c>
      <c r="U11" s="18">
        <v>8</v>
      </c>
      <c r="V11" s="18">
        <v>10</v>
      </c>
      <c r="W11" s="17">
        <v>34</v>
      </c>
      <c r="X11" s="17">
        <v>36</v>
      </c>
    </row>
    <row r="12" spans="1:24" ht="25.5" customHeight="1">
      <c r="A12" s="4">
        <v>10</v>
      </c>
      <c r="B12" s="198" t="s">
        <v>1103</v>
      </c>
      <c r="C12" s="20" t="s">
        <v>12</v>
      </c>
      <c r="D12" s="20" t="s">
        <v>178</v>
      </c>
      <c r="E12" s="20" t="s">
        <v>5</v>
      </c>
      <c r="F12" s="20" t="s">
        <v>29</v>
      </c>
      <c r="G12" s="20" t="s">
        <v>236</v>
      </c>
      <c r="H12" s="6" t="s">
        <v>209</v>
      </c>
      <c r="I12" s="20" t="s">
        <v>169</v>
      </c>
      <c r="J12" s="6" t="s">
        <v>540</v>
      </c>
      <c r="K12" s="6" t="s">
        <v>91</v>
      </c>
      <c r="L12" s="5"/>
      <c r="M12" s="6" t="s">
        <v>1175</v>
      </c>
      <c r="N12" s="6" t="s">
        <v>494</v>
      </c>
      <c r="O12" s="6" t="s">
        <v>183</v>
      </c>
      <c r="P12" s="20" t="s">
        <v>357</v>
      </c>
      <c r="Q12" s="17">
        <f t="shared" si="0"/>
        <v>32</v>
      </c>
      <c r="R12" s="17">
        <v>96</v>
      </c>
      <c r="S12" s="18">
        <f t="shared" si="1"/>
        <v>26</v>
      </c>
      <c r="T12" s="18">
        <v>8</v>
      </c>
      <c r="U12" s="18">
        <v>8</v>
      </c>
      <c r="V12" s="18">
        <v>10</v>
      </c>
      <c r="W12" s="17">
        <v>35</v>
      </c>
      <c r="X12" s="17">
        <v>39</v>
      </c>
    </row>
    <row r="13" spans="1:24" ht="25.5" customHeight="1">
      <c r="A13" s="4">
        <v>11</v>
      </c>
      <c r="B13" s="198" t="s">
        <v>120</v>
      </c>
      <c r="C13" s="20" t="s">
        <v>240</v>
      </c>
      <c r="D13" s="20" t="s">
        <v>369</v>
      </c>
      <c r="E13" s="20" t="s">
        <v>178</v>
      </c>
      <c r="F13" s="20" t="s">
        <v>291</v>
      </c>
      <c r="G13" s="20" t="s">
        <v>476</v>
      </c>
      <c r="H13" s="20" t="s">
        <v>368</v>
      </c>
      <c r="I13" s="20" t="s">
        <v>428</v>
      </c>
      <c r="J13" s="20" t="s">
        <v>529</v>
      </c>
      <c r="K13" s="20" t="s">
        <v>92</v>
      </c>
      <c r="L13" s="20" t="s">
        <v>1174</v>
      </c>
      <c r="M13" s="5"/>
      <c r="N13" s="20" t="s">
        <v>77</v>
      </c>
      <c r="O13" s="20" t="s">
        <v>277</v>
      </c>
      <c r="P13" s="20" t="s">
        <v>185</v>
      </c>
      <c r="Q13" s="17">
        <f t="shared" si="0"/>
        <v>31</v>
      </c>
      <c r="R13" s="17">
        <v>102</v>
      </c>
      <c r="S13" s="18">
        <f t="shared" si="1"/>
        <v>26</v>
      </c>
      <c r="T13" s="18">
        <v>8</v>
      </c>
      <c r="U13" s="18">
        <v>7</v>
      </c>
      <c r="V13" s="18">
        <v>11</v>
      </c>
      <c r="W13" s="17">
        <v>32</v>
      </c>
      <c r="X13" s="17">
        <v>46</v>
      </c>
    </row>
    <row r="14" spans="1:24" ht="25.5" customHeight="1">
      <c r="A14" s="4">
        <v>12</v>
      </c>
      <c r="B14" s="198" t="s">
        <v>1146</v>
      </c>
      <c r="C14" s="20" t="s">
        <v>271</v>
      </c>
      <c r="D14" s="20" t="s">
        <v>428</v>
      </c>
      <c r="E14" s="20" t="s">
        <v>570</v>
      </c>
      <c r="F14" s="20" t="s">
        <v>497</v>
      </c>
      <c r="G14" s="20" t="s">
        <v>170</v>
      </c>
      <c r="H14" s="6" t="s">
        <v>223</v>
      </c>
      <c r="I14" s="20" t="s">
        <v>982</v>
      </c>
      <c r="J14" s="6" t="s">
        <v>185</v>
      </c>
      <c r="K14" s="6" t="s">
        <v>268</v>
      </c>
      <c r="L14" s="6" t="s">
        <v>495</v>
      </c>
      <c r="M14" s="6" t="s">
        <v>78</v>
      </c>
      <c r="N14" s="5"/>
      <c r="O14" s="6" t="s">
        <v>107</v>
      </c>
      <c r="P14" s="20" t="s">
        <v>479</v>
      </c>
      <c r="Q14" s="17">
        <f t="shared" si="0"/>
        <v>29</v>
      </c>
      <c r="R14" s="17">
        <v>98</v>
      </c>
      <c r="S14" s="18">
        <f t="shared" si="1"/>
        <v>26</v>
      </c>
      <c r="T14" s="18">
        <v>8</v>
      </c>
      <c r="U14" s="18">
        <v>5</v>
      </c>
      <c r="V14" s="18">
        <v>13</v>
      </c>
      <c r="W14" s="17">
        <v>39</v>
      </c>
      <c r="X14" s="17">
        <v>49</v>
      </c>
    </row>
    <row r="15" spans="1:24" ht="25.5" customHeight="1">
      <c r="A15" s="4">
        <v>13</v>
      </c>
      <c r="B15" s="19" t="s">
        <v>1147</v>
      </c>
      <c r="C15" s="20" t="s">
        <v>48</v>
      </c>
      <c r="D15" s="20" t="s">
        <v>456</v>
      </c>
      <c r="E15" s="20" t="s">
        <v>506</v>
      </c>
      <c r="F15" s="20" t="s">
        <v>582</v>
      </c>
      <c r="G15" s="20" t="s">
        <v>224</v>
      </c>
      <c r="H15" s="6" t="s">
        <v>289</v>
      </c>
      <c r="I15" s="20" t="s">
        <v>339</v>
      </c>
      <c r="J15" s="6" t="s">
        <v>46</v>
      </c>
      <c r="K15" s="6" t="s">
        <v>83</v>
      </c>
      <c r="L15" s="6" t="s">
        <v>191</v>
      </c>
      <c r="M15" s="6" t="s">
        <v>276</v>
      </c>
      <c r="N15" s="6" t="s">
        <v>108</v>
      </c>
      <c r="O15" s="5"/>
      <c r="P15" s="20" t="s">
        <v>77</v>
      </c>
      <c r="Q15" s="17">
        <f t="shared" si="0"/>
        <v>25</v>
      </c>
      <c r="R15" s="17">
        <v>99</v>
      </c>
      <c r="S15" s="18">
        <f t="shared" si="1"/>
        <v>26</v>
      </c>
      <c r="T15" s="18">
        <v>6</v>
      </c>
      <c r="U15" s="18">
        <v>7</v>
      </c>
      <c r="V15" s="18">
        <v>13</v>
      </c>
      <c r="W15" s="17">
        <v>35</v>
      </c>
      <c r="X15" s="17">
        <v>47</v>
      </c>
    </row>
    <row r="16" spans="1:24" ht="25.5" customHeight="1">
      <c r="A16" s="4">
        <v>14</v>
      </c>
      <c r="B16" s="19" t="s">
        <v>124</v>
      </c>
      <c r="C16" s="20" t="s">
        <v>216</v>
      </c>
      <c r="D16" s="20" t="s">
        <v>67</v>
      </c>
      <c r="E16" s="20" t="s">
        <v>472</v>
      </c>
      <c r="F16" s="20" t="s">
        <v>408</v>
      </c>
      <c r="G16" s="20" t="s">
        <v>55</v>
      </c>
      <c r="H16" s="6" t="s">
        <v>557</v>
      </c>
      <c r="I16" s="20" t="s">
        <v>170</v>
      </c>
      <c r="J16" s="20" t="s">
        <v>56</v>
      </c>
      <c r="K16" s="20" t="s">
        <v>1</v>
      </c>
      <c r="L16" s="20" t="s">
        <v>236</v>
      </c>
      <c r="M16" s="20" t="s">
        <v>378</v>
      </c>
      <c r="N16" s="20" t="s">
        <v>478</v>
      </c>
      <c r="O16" s="20" t="s">
        <v>78</v>
      </c>
      <c r="P16" s="5"/>
      <c r="Q16" s="17">
        <f t="shared" si="0"/>
        <v>17</v>
      </c>
      <c r="R16" s="17">
        <v>88</v>
      </c>
      <c r="S16" s="18">
        <f t="shared" si="1"/>
        <v>26</v>
      </c>
      <c r="T16" s="18">
        <v>3</v>
      </c>
      <c r="U16" s="18">
        <v>8</v>
      </c>
      <c r="V16" s="18">
        <v>15</v>
      </c>
      <c r="W16" s="17">
        <v>29</v>
      </c>
      <c r="X16" s="17">
        <v>53</v>
      </c>
    </row>
    <row r="17" spans="18:24" ht="25.5" customHeight="1">
      <c r="R17" s="24">
        <f aca="true" t="shared" si="2" ref="R17:X17">SUM(R3:R16)</f>
        <v>1500</v>
      </c>
      <c r="S17" s="24">
        <f t="shared" si="2"/>
        <v>364</v>
      </c>
      <c r="T17" s="24">
        <f t="shared" si="2"/>
        <v>129</v>
      </c>
      <c r="U17" s="24">
        <f t="shared" si="2"/>
        <v>106</v>
      </c>
      <c r="V17" s="24">
        <f t="shared" si="2"/>
        <v>129</v>
      </c>
      <c r="W17" s="24">
        <f t="shared" si="2"/>
        <v>486</v>
      </c>
      <c r="X17" s="24">
        <f t="shared" si="2"/>
        <v>486</v>
      </c>
    </row>
    <row r="18" spans="18:24" ht="25.5" customHeight="1">
      <c r="R18" s="24"/>
      <c r="S18" s="367"/>
      <c r="T18" s="24"/>
      <c r="U18" s="24"/>
      <c r="V18" s="24"/>
      <c r="W18" s="24"/>
      <c r="X18" s="24"/>
    </row>
    <row r="19" ht="25.5" customHeight="1"/>
    <row r="20" ht="25.5" customHeight="1"/>
    <row r="21" ht="25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selection activeCell="J12" sqref="J12"/>
    </sheetView>
  </sheetViews>
  <sheetFormatPr defaultColWidth="7.875" defaultRowHeight="12.75"/>
  <cols>
    <col min="1" max="1" width="6.625" style="24" customWidth="1"/>
    <col min="2" max="2" width="15.875" style="24" customWidth="1"/>
    <col min="3" max="3" width="4.00390625" style="24" customWidth="1"/>
    <col min="4" max="4" width="5.875" style="24" customWidth="1"/>
    <col min="5" max="6" width="6.00390625" style="24" customWidth="1"/>
    <col min="7" max="8" width="5.375" style="24" customWidth="1"/>
    <col min="9" max="9" width="4.625" style="24" customWidth="1"/>
    <col min="10" max="11" width="5.625" style="24" customWidth="1"/>
    <col min="12" max="12" width="7.375" style="24" customWidth="1"/>
    <col min="13" max="13" width="2.00390625" style="24" customWidth="1"/>
    <col min="14" max="31" width="4.625" style="24" customWidth="1"/>
    <col min="32" max="16384" width="7.875" style="24" customWidth="1"/>
  </cols>
  <sheetData>
    <row r="1" spans="1:31" ht="16.5" thickBot="1">
      <c r="A1" s="265" t="s">
        <v>1176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5"/>
      <c r="N1" s="265" t="s">
        <v>1172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1.25">
      <c r="A2" s="245"/>
      <c r="B2" s="246"/>
      <c r="C2" s="246" t="s">
        <v>754</v>
      </c>
      <c r="D2" s="249" t="s">
        <v>755</v>
      </c>
      <c r="E2" s="246" t="s">
        <v>115</v>
      </c>
      <c r="F2" s="246" t="s">
        <v>116</v>
      </c>
      <c r="G2" s="246" t="s">
        <v>110</v>
      </c>
      <c r="H2" s="246" t="s">
        <v>111</v>
      </c>
      <c r="I2" s="246" t="s">
        <v>112</v>
      </c>
      <c r="J2" s="249" t="s">
        <v>113</v>
      </c>
      <c r="K2" s="249" t="s">
        <v>114</v>
      </c>
      <c r="L2" s="250" t="s">
        <v>1181</v>
      </c>
      <c r="M2" s="29"/>
      <c r="N2" s="248">
        <v>1997</v>
      </c>
      <c r="O2" s="249">
        <v>1998</v>
      </c>
      <c r="P2" s="249">
        <v>1999</v>
      </c>
      <c r="Q2" s="249">
        <v>2000</v>
      </c>
      <c r="R2" s="249">
        <v>2001</v>
      </c>
      <c r="S2" s="249">
        <v>2002</v>
      </c>
      <c r="T2" s="249">
        <v>2003</v>
      </c>
      <c r="U2" s="249">
        <v>2004</v>
      </c>
      <c r="V2" s="249">
        <v>2005</v>
      </c>
      <c r="W2" s="249">
        <v>2006</v>
      </c>
      <c r="X2" s="249">
        <v>2007</v>
      </c>
      <c r="Y2" s="249">
        <v>2008</v>
      </c>
      <c r="Z2" s="249">
        <v>2009</v>
      </c>
      <c r="AA2" s="331">
        <v>2010</v>
      </c>
      <c r="AB2" s="249">
        <v>2011</v>
      </c>
      <c r="AC2" s="331">
        <v>2012</v>
      </c>
      <c r="AD2" s="249">
        <v>2013</v>
      </c>
      <c r="AE2" s="247">
        <v>2014</v>
      </c>
    </row>
    <row r="3" spans="1:31" ht="11.25">
      <c r="A3" s="403">
        <v>1</v>
      </c>
      <c r="B3" s="266" t="s">
        <v>120</v>
      </c>
      <c r="C3" s="267">
        <v>18</v>
      </c>
      <c r="D3" s="268">
        <f aca="true" t="shared" si="0" ref="D3:D34">G3*3+H3</f>
        <v>812</v>
      </c>
      <c r="E3" s="267">
        <f>'1 чемп'!N11+'2 чемп'!V8+'3 чемп'!R13+'4 чемп'!T5+'5 чемп'!N12+'6 чемп'!P8+'7 чемп'!T9+'8 чемп'!P4+'9 чемп'!Z15+'10 чемп'!AF4+'11 чемп'!AL3+'12 чемп'!AB8+'13 чемп'!V10+'14 чемп'!X12+'15 чемп'!R15+'16 чемп'!T8+'17 чемп'!R10+'18 чемп'!R13</f>
        <v>2166</v>
      </c>
      <c r="F3" s="267">
        <f>'1 чемп'!O11+'2 чемп'!W8+'3 чемп'!S13+'4 чемп'!U5+'5 чемп'!O12+'6 чемп'!Q8+'7 чемп'!U9+'8 чемп'!Q4+'9 чемп'!AA15+'10 чемп'!AG4+'11 чемп'!AM3+'12 чемп'!AC8+'13 чемп'!W10+'14 чемп'!Y12+'15 чемп'!S15+'16 чемп'!U8+'17 чемп'!S10+'18 чемп'!S13</f>
        <v>555</v>
      </c>
      <c r="G3" s="267">
        <f>'1 чемп'!P11+'2 чемп'!X8+'3 чемп'!T13+'4 чемп'!V5+'5 чемп'!P12+'6 чемп'!R8+'7 чемп'!V9+'8 чемп'!R4+'9 чемп'!AB15+'10 чемп'!AH4+'11 чемп'!AN3+'12 чемп'!AD8+'13 чемп'!X10+'14 чемп'!Z12+'15 чемп'!T15+'16 чемп'!V8+'17 чемп'!T10+'18 чемп'!T13</f>
        <v>229</v>
      </c>
      <c r="H3" s="267">
        <f>'1 чемп'!Q11+'2 чемп'!Y8+'3 чемп'!U13+'4 чемп'!W5+'5 чемп'!Q12+'6 чемп'!S8+'7 чемп'!W9+'8 чемп'!S4+'9 чемп'!AC15+'10 чемп'!AI4+'11 чемп'!AO3+'12 чемп'!AE8+'13 чемп'!Y10+'14 чемп'!AA12+'15 чемп'!U15+'16 чемп'!W8+'17 чемп'!U10+'18 чемп'!U13</f>
        <v>125</v>
      </c>
      <c r="I3" s="267">
        <f>'1 чемп'!R11+'2 чемп'!Z8+'3 чемп'!V13+'4 чемп'!X5+'5 чемп'!R12+'6 чемп'!T8+'7 чемп'!X9+'8 чемп'!T4+'9 чемп'!AD15+'10 чемп'!AJ4+'11 чемп'!AP3+'12 чемп'!AF8+'13 чемп'!Z10+'14 чемп'!AB12+'15 чемп'!V15+'16 чемп'!X8+'17 чемп'!V10+'18 чемп'!V13</f>
        <v>201</v>
      </c>
      <c r="J3" s="268">
        <f>'1 чемп'!S11+'2 чемп'!AA8+'3 чемп'!W13+'4 чемп'!Y5+'5 чемп'!S12+'6 чемп'!U8+'7 чемп'!Y9+'8 чемп'!U4+'9 чемп'!AE15+'10 чемп'!AK4+'11 чемп'!AQ3+'12 чемп'!AG8+'13 чемп'!AA10+'14 чемп'!AC12+'15 чемп'!W15+'16 чемп'!Y8+'17 чемп'!W10+'18 чемп'!W13</f>
        <v>850</v>
      </c>
      <c r="K3" s="268">
        <f>'1 чемп'!T11+'2 чемп'!AB8+'3 чемп'!X13+'4 чемп'!Z5+'5 чемп'!T12+'6 чемп'!V8+'7 чемп'!Z9+'8 чемп'!V4+'9 чемп'!AF15+'10 чемп'!AL4+'11 чемп'!AR3+'12 чемп'!AH8+'13 чемп'!AB10+'14 чемп'!AD12+'15 чемп'!X15+'16 чемп'!Z8+'17 чемп'!X10+'18 чемп'!X13</f>
        <v>835</v>
      </c>
      <c r="L3" s="420">
        <f>D3/(F3*3)</f>
        <v>0.48768768768768767</v>
      </c>
      <c r="M3" s="29"/>
      <c r="N3" s="38" t="s">
        <v>764</v>
      </c>
      <c r="O3" s="25" t="s">
        <v>765</v>
      </c>
      <c r="P3" s="25" t="s">
        <v>762</v>
      </c>
      <c r="Q3" s="254" t="s">
        <v>766</v>
      </c>
      <c r="R3" s="25" t="s">
        <v>767</v>
      </c>
      <c r="S3" s="25" t="s">
        <v>765</v>
      </c>
      <c r="T3" s="25" t="s">
        <v>763</v>
      </c>
      <c r="U3" s="254" t="s">
        <v>758</v>
      </c>
      <c r="V3" s="25" t="s">
        <v>757</v>
      </c>
      <c r="W3" s="254" t="s">
        <v>758</v>
      </c>
      <c r="X3" s="254" t="s">
        <v>756</v>
      </c>
      <c r="Y3" s="270" t="s">
        <v>765</v>
      </c>
      <c r="Z3" s="349" t="s">
        <v>759</v>
      </c>
      <c r="AA3" s="270" t="s">
        <v>767</v>
      </c>
      <c r="AB3" s="32" t="s">
        <v>757</v>
      </c>
      <c r="AC3" s="32" t="s">
        <v>765</v>
      </c>
      <c r="AD3" s="32" t="s">
        <v>759</v>
      </c>
      <c r="AE3" s="37" t="s">
        <v>762</v>
      </c>
    </row>
    <row r="4" spans="1:31" ht="11.25">
      <c r="A4" s="403">
        <v>2</v>
      </c>
      <c r="B4" s="266" t="s">
        <v>125</v>
      </c>
      <c r="C4" s="267">
        <v>18</v>
      </c>
      <c r="D4" s="268">
        <f t="shared" si="0"/>
        <v>802</v>
      </c>
      <c r="E4" s="267">
        <f>'1 чемп'!N10+'2 чемп'!V11+'3 чемп'!R9+'4 чемп'!T13+'5 чемп'!N10+'6 чемп'!P14+'7 чемп'!T7+'8 чемп'!P9+'9 чемп'!Z10+'10 чемп'!AF7+'11 чемп'!AL12+'12 чемп'!AB6+'13 чемп'!V4+'14 чемп'!X14+'15 чемп'!R8+'16 чемп'!T10+'17 чемп'!R9+'18 чемп'!R10</f>
        <v>2254</v>
      </c>
      <c r="F4" s="267">
        <f>'1 чемп'!O10+'2 чемп'!W11+'3 чемп'!S9+'4 чемп'!U13+'5 чемп'!O10+'6 чемп'!Q14+'7 чемп'!U7+'8 чемп'!Q9+'9 чемп'!AA10+'10 чемп'!AG7+'11 чемп'!AM12+'12 чемп'!AC6+'13 чемп'!W4+'14 чемп'!Y14+'15 чемп'!S8+'16 чемп'!U10+'17 чемп'!S9+'18 чемп'!S10</f>
        <v>555</v>
      </c>
      <c r="G4" s="267">
        <f>'1 чемп'!P10+'2 чемп'!X11+'3 чемп'!T9+'4 чемп'!V13+'5 чемп'!P10+'6 чемп'!R14+'7 чемп'!V7+'8 чемп'!R9+'9 чемп'!AB10+'10 чемп'!AH7+'11 чемп'!AN12+'12 чемп'!AD6+'13 чемп'!X4+'14 чемп'!Z14+'15 чемп'!T8+'16 чемп'!V10+'17 чемп'!T9+'18 чемп'!T10</f>
        <v>229</v>
      </c>
      <c r="H4" s="267">
        <f>'1 чемп'!Q10+'2 чемп'!Y11+'3 чемп'!U9+'4 чемп'!W13+'5 чемп'!Q10+'6 чемп'!S14+'7 чемп'!W7+'8 чемп'!S9+'9 чемп'!AC10+'10 чемп'!AI7+'11 чемп'!AO12+'12 чемп'!AE6+'13 чемп'!Y4+'14 чемп'!AA14+'15 чемп'!U8+'16 чемп'!W10+'17 чемп'!U9+'18 чемп'!U10</f>
        <v>115</v>
      </c>
      <c r="I4" s="267">
        <f>'1 чемп'!R10+'2 чемп'!Z11+'3 чемп'!V9+'4 чемп'!X13+'5 чемп'!R10+'6 чемп'!T14+'7 чемп'!X7+'8 чемп'!T9+'9 чемп'!AD10+'10 чемп'!AJ7+'11 чемп'!AP12+'12 чемп'!AF6+'13 чемп'!Z4+'14 чемп'!AB14+'15 чемп'!V8+'16 чемп'!X10+'17 чемп'!V9+'18 чемп'!V10</f>
        <v>211</v>
      </c>
      <c r="J4" s="268">
        <f>'1 чемп'!S10+'2 чемп'!AA11+'3 чемп'!W9+'4 чемп'!Y13+'5 чемп'!S10+'6 чемп'!U14+'7 чемп'!Y7+'8 чемп'!U9+'9 чемп'!AE10+'10 чемп'!AK7+'11 чемп'!AQ12+'12 чемп'!AG6+'13 чемп'!AA4+'14 чемп'!AC14+'15 чемп'!W8+'16 чемп'!Y10+'17 чемп'!W9+'18 чемп'!W10</f>
        <v>894</v>
      </c>
      <c r="K4" s="268">
        <f>'1 чемп'!T10+'2 чемп'!AB11+'3 чемп'!X9+'4 чемп'!Z13+'5 чемп'!T10+'6 чемп'!V14+'7 чемп'!Z7+'8 чемп'!V9+'9 чемп'!AF10+'10 чемп'!AL7+'11 чемп'!AR12+'12 чемп'!AH6+'13 чемп'!AB4+'14 чемп'!AD14+'15 чемп'!X8+'16 чемп'!Z10+'17 чемп'!X9+'18 чемп'!X10</f>
        <v>790</v>
      </c>
      <c r="L4" s="420">
        <f aca="true" t="shared" si="1" ref="L4:L67">D4/(F4*3)</f>
        <v>0.4816816816816817</v>
      </c>
      <c r="M4" s="29"/>
      <c r="N4" s="38" t="s">
        <v>759</v>
      </c>
      <c r="O4" s="25" t="s">
        <v>764</v>
      </c>
      <c r="P4" s="25" t="s">
        <v>763</v>
      </c>
      <c r="Q4" s="25" t="s">
        <v>762</v>
      </c>
      <c r="R4" s="25" t="s">
        <v>759</v>
      </c>
      <c r="S4" s="25" t="s">
        <v>772</v>
      </c>
      <c r="T4" s="25" t="s">
        <v>761</v>
      </c>
      <c r="U4" s="25" t="s">
        <v>763</v>
      </c>
      <c r="V4" s="25" t="s">
        <v>759</v>
      </c>
      <c r="W4" s="32" t="s">
        <v>761</v>
      </c>
      <c r="X4" s="32" t="s">
        <v>767</v>
      </c>
      <c r="Y4" s="32" t="s">
        <v>760</v>
      </c>
      <c r="Z4" s="254" t="s">
        <v>758</v>
      </c>
      <c r="AA4" s="270" t="s">
        <v>772</v>
      </c>
      <c r="AB4" s="32" t="s">
        <v>765</v>
      </c>
      <c r="AC4" s="32" t="s">
        <v>759</v>
      </c>
      <c r="AD4" s="32" t="s">
        <v>763</v>
      </c>
      <c r="AE4" s="37" t="s">
        <v>759</v>
      </c>
    </row>
    <row r="5" spans="1:31" ht="11.25">
      <c r="A5" s="403">
        <v>3</v>
      </c>
      <c r="B5" s="266" t="s">
        <v>128</v>
      </c>
      <c r="C5" s="267">
        <v>18</v>
      </c>
      <c r="D5" s="268">
        <f t="shared" si="0"/>
        <v>787</v>
      </c>
      <c r="E5" s="267">
        <f>'1 чемп'!N7+'2 чемп'!V18+'3 чемп'!R5+'4 чемп'!T17+'5 чемп'!N9+'6 чемп'!P10+'7 чемп'!T5+'8 чемп'!P12+'9 чемп'!Z6+'10 чемп'!AF8+'11 чемп'!AL4+'12 чемп'!AB14+'13 чемп'!V15+'14 чемп'!X21+'15 чемп'!R11+'16 чемп'!T9+'17 чемп'!R7+'18 чемп'!R3</f>
        <v>2209</v>
      </c>
      <c r="F5" s="267">
        <f>'1 чемп'!O7+'2 чемп'!W18+'3 чемп'!S5+'4 чемп'!U17+'5 чемп'!O9+'6 чемп'!Q10+'7 чемп'!U5+'8 чемп'!Q12+'9 чемп'!AA6+'10 чемп'!AG8+'11 чемп'!AM4+'12 чемп'!AC14+'13 чемп'!W15+'14 чемп'!Y21+'15 чемп'!S11+'16 чемп'!U9+'17 чемп'!S7+'18 чемп'!S3</f>
        <v>555</v>
      </c>
      <c r="G5" s="267">
        <f>'1 чемп'!P7+'2 чемп'!X18+'3 чемп'!T5+'4 чемп'!V17+'5 чемп'!P9+'6 чемп'!R10+'7 чемп'!V5+'8 чемп'!R12+'9 чемп'!AB6+'10 чемп'!AH8+'11 чемп'!AN4+'12 чемп'!AD14+'13 чемп'!X15+'14 чемп'!Z21+'15 чемп'!T11+'16 чемп'!V9+'17 чемп'!T7+'18 чемп'!T3</f>
        <v>222</v>
      </c>
      <c r="H5" s="267">
        <f>'1 чемп'!Q7+'2 чемп'!Y18+'3 чемп'!U5+'4 чемп'!W17+'5 чемп'!Q9+'6 чемп'!S10+'7 чемп'!W5+'8 чемп'!S12+'9 чемп'!AC6+'10 чемп'!AI8+'11 чемп'!AO4+'12 чемп'!AE14+'13 чемп'!Y15+'14 чемп'!AA21+'15 чемп'!U11+'16 чемп'!W9+'17 чемп'!U7+'18 чемп'!U3</f>
        <v>121</v>
      </c>
      <c r="I5" s="267">
        <f>'1 чемп'!R7+'2 чемп'!Z18+'3 чемп'!V5+'4 чемп'!X17+'5 чемп'!R9+'6 чемп'!T10+'7 чемп'!X5+'8 чемп'!T12+'9 чемп'!AD6+'10 чемп'!AJ8+'11 чемп'!AP4+'12 чемп'!AF14+'13 чемп'!Z15+'14 чемп'!AB21+'15 чемп'!V11+'16 чемп'!X9+'17 чемп'!V7+'18 чемп'!V3</f>
        <v>212</v>
      </c>
      <c r="J5" s="268">
        <f>'1 чемп'!S7+'2 чемп'!AA18+'3 чемп'!W5+'4 чемп'!Y17+'5 чемп'!S9+'6 чемп'!U10+'7 чемп'!Y5+'8 чемп'!U12+'9 чемп'!AE6+'10 чемп'!AK8+'11 чемп'!AQ4+'12 чемп'!AG14+'13 чемп'!AA15+'14 чемп'!AC21+'15 чемп'!W11+'16 чемп'!Y9+'17 чемп'!W7+'18 чемп'!W3</f>
        <v>849</v>
      </c>
      <c r="K5" s="268">
        <f>'1 чемп'!T7+'2 чемп'!AB18+'3 чемп'!X5+'4 чемп'!Z17+'5 чемп'!T9+'6 чемп'!V10+'7 чемп'!Z5+'8 чемп'!V12+'9 чемп'!AF6+'10 чемп'!AL8+'11 чемп'!AR4+'12 чемп'!AH14+'13 чемп'!AB15+'14 чемп'!AD21+'15 чемп'!X11+'16 чемп'!Z9+'17 чемп'!X7+'18 чемп'!X3</f>
        <v>796</v>
      </c>
      <c r="L5" s="420">
        <f t="shared" si="1"/>
        <v>0.47267267267267266</v>
      </c>
      <c r="M5" s="29"/>
      <c r="N5" s="38" t="s">
        <v>761</v>
      </c>
      <c r="O5" s="25" t="s">
        <v>770</v>
      </c>
      <c r="P5" s="254" t="s">
        <v>766</v>
      </c>
      <c r="Q5" s="25" t="s">
        <v>771</v>
      </c>
      <c r="R5" s="25" t="s">
        <v>763</v>
      </c>
      <c r="S5" s="25" t="s">
        <v>759</v>
      </c>
      <c r="T5" s="254" t="s">
        <v>766</v>
      </c>
      <c r="U5" s="25" t="s">
        <v>767</v>
      </c>
      <c r="V5" s="25" t="s">
        <v>760</v>
      </c>
      <c r="W5" s="32" t="s">
        <v>765</v>
      </c>
      <c r="X5" s="254" t="s">
        <v>758</v>
      </c>
      <c r="Y5" s="270" t="s">
        <v>772</v>
      </c>
      <c r="Z5" s="270" t="s">
        <v>757</v>
      </c>
      <c r="AA5" s="270" t="s">
        <v>774</v>
      </c>
      <c r="AB5" s="32" t="s">
        <v>764</v>
      </c>
      <c r="AC5" s="32" t="s">
        <v>763</v>
      </c>
      <c r="AD5" s="32" t="s">
        <v>761</v>
      </c>
      <c r="AE5" s="369" t="s">
        <v>756</v>
      </c>
    </row>
    <row r="6" spans="1:31" ht="11.25">
      <c r="A6" s="404">
        <v>4</v>
      </c>
      <c r="B6" s="266" t="s">
        <v>129</v>
      </c>
      <c r="C6" s="267">
        <v>15</v>
      </c>
      <c r="D6" s="268">
        <f t="shared" si="0"/>
        <v>747</v>
      </c>
      <c r="E6" s="267">
        <f>'1 чемп'!N3+'2 чемп'!V15+'3 чемп'!R4+'4 чемп'!T10+'5 чемп'!N6+'6 чемп'!P7+'7 чемп'!T4+'8 чемп'!P13+'9 чемп'!Z3+'10 чемп'!AF9+'11 чемп'!AL5+'12 чемп'!AB21+'13 чемп'!V5+'14 чемп'!X3+'18 чемп'!R8</f>
        <v>1933</v>
      </c>
      <c r="F6" s="267">
        <f>'1 чемп'!O3+'2 чемп'!W15+'3 чемп'!S4+'4 чемп'!U10+'5 чемп'!O6+'6 чемп'!Q7+'7 чемп'!U4+'8 чемп'!Q13+'9 чемп'!AA3+'10 чемп'!AG9+'11 чемп'!AM5+'12 чемп'!AC21+'13 чемп'!W5+'14 чемп'!Y3+'18 чемп'!S8</f>
        <v>473</v>
      </c>
      <c r="G6" s="267">
        <f>'1 чемп'!P3+'2 чемп'!X15+'3 чемп'!T4+'4 чемп'!V10+'5 чемп'!P6+'6 чемп'!R7+'7 чемп'!V4+'8 чемп'!R13+'9 чемп'!AB3+'10 чемп'!AH9+'11 чемп'!AN5+'12 чемп'!AD21+'13 чемп'!X5+'14 чемп'!Z3+'18 чемп'!T8</f>
        <v>214</v>
      </c>
      <c r="H6" s="267">
        <f>'1 чемп'!Q3+'2 чемп'!Y15+'3 чемп'!U4+'4 чемп'!W10+'5 чемп'!Q6+'6 чемп'!S7+'7 чемп'!W4+'8 чемп'!S13+'9 чемп'!AC3+'10 чемп'!AI9+'11 чемп'!AO5+'12 чемп'!AE21+'13 чемп'!Y5+'14 чемп'!AA3+'18 чемп'!U8</f>
        <v>105</v>
      </c>
      <c r="I6" s="267">
        <f>'1 чемп'!R3+'2 чемп'!Z15+'3 чемп'!V4+'4 чемп'!X10+'5 чемп'!R6+'6 чемп'!T7+'7 чемп'!X4+'8 чемп'!T13+'9 чемп'!AD3+'10 чемп'!AJ9+'11 чемп'!AP5+'12 чемп'!AF21+'13 чемп'!Z5+'14 чемп'!AB3+'18 чемп'!V8</f>
        <v>154</v>
      </c>
      <c r="J6" s="268">
        <f>'1 чемп'!S3+'2 чемп'!AA15+'3 чемп'!W4+'4 чемп'!Y10+'5 чемп'!S6+'6 чемп'!U7+'7 чемп'!Y4+'8 чемп'!U13+'9 чемп'!AE3+'10 чемп'!AK9+'11 чемп'!AQ5+'12 чемп'!AG21+'13 чемп'!AA5+'14 чемп'!AC3+'18 чемп'!W8</f>
        <v>736</v>
      </c>
      <c r="K6" s="268">
        <f>'1 чемп'!T3+'2 чемп'!AB15+'3 чемп'!X4+'4 чемп'!Z10+'5 чемп'!T6+'6 чемп'!V7+'7 чемп'!Z4+'8 чемп'!V13+'9 чемп'!AF3+'10 чемп'!AL9+'11 чемп'!AR5+'12 чемп'!AH21+'13 чемп'!AB5+'14 чемп'!AD3+'18 чемп'!X8</f>
        <v>632</v>
      </c>
      <c r="L6" s="421">
        <f t="shared" si="1"/>
        <v>0.5264270613107822</v>
      </c>
      <c r="M6" s="29"/>
      <c r="N6" s="251" t="s">
        <v>756</v>
      </c>
      <c r="O6" s="25" t="s">
        <v>757</v>
      </c>
      <c r="P6" s="254" t="s">
        <v>758</v>
      </c>
      <c r="Q6" s="25" t="s">
        <v>759</v>
      </c>
      <c r="R6" s="25" t="s">
        <v>760</v>
      </c>
      <c r="S6" s="25" t="s">
        <v>761</v>
      </c>
      <c r="T6" s="254" t="s">
        <v>758</v>
      </c>
      <c r="U6" s="25" t="s">
        <v>762</v>
      </c>
      <c r="V6" s="254" t="s">
        <v>756</v>
      </c>
      <c r="W6" s="32" t="s">
        <v>763</v>
      </c>
      <c r="X6" s="254" t="s">
        <v>766</v>
      </c>
      <c r="Y6" s="270" t="s">
        <v>774</v>
      </c>
      <c r="Z6" s="254" t="s">
        <v>766</v>
      </c>
      <c r="AA6" s="254" t="s">
        <v>756</v>
      </c>
      <c r="AB6" s="32" t="s">
        <v>773</v>
      </c>
      <c r="AC6" s="332" t="s">
        <v>773</v>
      </c>
      <c r="AD6" s="332" t="s">
        <v>773</v>
      </c>
      <c r="AE6" s="37" t="s">
        <v>765</v>
      </c>
    </row>
    <row r="7" spans="1:31" ht="11.25">
      <c r="A7" s="403">
        <v>5</v>
      </c>
      <c r="B7" s="266" t="s">
        <v>124</v>
      </c>
      <c r="C7" s="267">
        <v>17</v>
      </c>
      <c r="D7" s="268">
        <f t="shared" si="0"/>
        <v>741</v>
      </c>
      <c r="E7" s="267">
        <f>'2 чемп'!V9+'3 чемп'!R11+'4 чемп'!T11+'5 чемп'!N5+'6 чемп'!P9+'7 чемп'!T11+'8 чемп'!P8+'9 чемп'!Z9+'10 чемп'!AF6+'11 чемп'!AL7+'12 чемп'!AB25+'13 чемп'!V16+'14 чемп'!X18+'15 чемп'!R5+'16 чемп'!T15+'17 чемп'!R5+'18 чемп'!R16</f>
        <v>2044</v>
      </c>
      <c r="F7" s="267">
        <f>'2 чемп'!W9+'3 чемп'!S11+'4 чемп'!U11+'5 чемп'!O5+'6 чемп'!Q9+'7 чемп'!U11+'8 чемп'!Q8+'9 чемп'!AA9+'10 чемп'!AG6+'11 чемп'!AM7+'12 чемп'!AC25+'13 чемп'!W16+'14 чемп'!Y18+'15 чемп'!S5+'16 чемп'!U15+'17 чемп'!S5+'18 чемп'!S16</f>
        <v>537</v>
      </c>
      <c r="G7" s="267">
        <f>'2 чемп'!X9+'3 чемп'!T11+'4 чемп'!V11+'5 чемп'!P5+'6 чемп'!R9+'7 чемп'!V11+'8 чемп'!R8+'9 чемп'!AB9+'10 чемп'!AH6+'11 чемп'!AN7+'12 чемп'!AD25+'13 чемп'!X16+'14 чемп'!Z18+'15 чемп'!T5+'16 чемп'!V15+'17 чемп'!T5+'18 чемп'!T16</f>
        <v>210</v>
      </c>
      <c r="H7" s="267">
        <f>'2 чемп'!Y9+'3 чемп'!U11+'4 чемп'!W11+'5 чемп'!Q5+'6 чемп'!S9+'7 чемп'!W11+'8 чемп'!S8+'9 чемп'!AC9+'10 чемп'!AI6+'11 чемп'!AO7+'12 чемп'!AE25+'13 чемп'!Y16+'14 чемп'!AA18+'15 чемп'!U5+'16 чемп'!W15+'17 чемп'!U5+'18 чемп'!U16</f>
        <v>111</v>
      </c>
      <c r="I7" s="267">
        <f>'2 чемп'!Z9+'3 чемп'!V11+'4 чемп'!X11+'5 чемп'!R5+'6 чемп'!T9+'7 чемп'!X11+'8 чемп'!T8+'9 чемп'!AD9+'10 чемп'!AJ6+'11 чемп'!AP7+'12 чемп'!AF25+'13 чемп'!Z16+'14 чемп'!AB18+'15 чемп'!V5+'16 чемп'!X15+'17 чемп'!V5+'18 чемп'!V16</f>
        <v>216</v>
      </c>
      <c r="J7" s="268">
        <f>'2 чемп'!AA9+'3 чемп'!W11+'4 чемп'!Y11+'5 чемп'!S5+'6 чемп'!U9+'7 чемп'!Y11+'8 чемп'!U8+'9 чемп'!AE9+'10 чемп'!AK6+'11 чемп'!AQ7+'12 чемп'!AG25+'13 чемп'!AA16+'14 чемп'!AC18+'15 чемп'!W5+'16 чемп'!Y15+'17 чемп'!W5+'18 чемп'!W16</f>
        <v>849</v>
      </c>
      <c r="K7" s="268">
        <f>'2 чемп'!AB9+'3 чемп'!X11+'4 чемп'!Z11+'5 чемп'!T5+'6 чемп'!V9+'7 чемп'!Z11+'8 чемп'!V8+'9 чемп'!AF9+'10 чемп'!AL6+'11 чемп'!AR7+'12 чемп'!AH25+'13 чемп'!AB16+'14 чемп'!AD18+'15 чемп'!X5+'16 чемп'!Z15+'17 чемп'!X5+'18 чемп'!X16</f>
        <v>870</v>
      </c>
      <c r="L7" s="420">
        <f t="shared" si="1"/>
        <v>0.45996275605214154</v>
      </c>
      <c r="M7" s="29"/>
      <c r="N7" s="38" t="s">
        <v>773</v>
      </c>
      <c r="O7" s="25" t="s">
        <v>763</v>
      </c>
      <c r="P7" s="25" t="s">
        <v>764</v>
      </c>
      <c r="Q7" s="25" t="s">
        <v>764</v>
      </c>
      <c r="R7" s="254" t="s">
        <v>766</v>
      </c>
      <c r="S7" s="25" t="s">
        <v>763</v>
      </c>
      <c r="T7" s="25" t="s">
        <v>764</v>
      </c>
      <c r="U7" s="25" t="s">
        <v>765</v>
      </c>
      <c r="V7" s="25" t="s">
        <v>763</v>
      </c>
      <c r="W7" s="32" t="s">
        <v>760</v>
      </c>
      <c r="X7" s="32" t="s">
        <v>761</v>
      </c>
      <c r="Y7" s="32" t="s">
        <v>828</v>
      </c>
      <c r="Z7" s="32" t="s">
        <v>775</v>
      </c>
      <c r="AA7" s="270" t="s">
        <v>770</v>
      </c>
      <c r="AB7" s="335" t="s">
        <v>766</v>
      </c>
      <c r="AC7" s="32" t="s">
        <v>757</v>
      </c>
      <c r="AD7" s="335" t="s">
        <v>766</v>
      </c>
      <c r="AE7" s="37" t="s">
        <v>775</v>
      </c>
    </row>
    <row r="8" spans="1:31" ht="11.25">
      <c r="A8" s="403">
        <v>6</v>
      </c>
      <c r="B8" s="241" t="s">
        <v>119</v>
      </c>
      <c r="C8" s="242">
        <v>16</v>
      </c>
      <c r="D8" s="243">
        <f t="shared" si="0"/>
        <v>728</v>
      </c>
      <c r="E8" s="242">
        <f>'1 чемп'!N5+'2 чемп'!V7+'3 чемп'!R7+'4 чемп'!T3+'5 чемп'!N8+'6 чемп'!P11+'7 чемп'!T13+'8 чемп'!P3+'9 чемп'!Z19+'10 чемп'!AF29+'11 чемп'!AL23+'12 чемп'!AB10+'13 чемп'!V9+'14 чемп'!X5+'15 чемп'!R4+'16 чемп'!T14</f>
        <v>1976</v>
      </c>
      <c r="F8" s="242">
        <f>'1 чемп'!O5+'2 чемп'!W7+'3 чемп'!S7+'4 чемп'!U3+'5 чемп'!O8+'6 чемп'!Q11+'7 чемп'!U13+'8 чемп'!Q3+'9 чемп'!AA19+'10 чемп'!AG29+'11 чемп'!AM23+'12 чемп'!AC10+'13 чемп'!W9+'14 чемп'!Y5+'15 чемп'!S4+'16 чемп'!U14</f>
        <v>503</v>
      </c>
      <c r="G8" s="242">
        <f>'1 чемп'!P5+'2 чемп'!X7+'3 чемп'!T7+'4 чемп'!V3+'5 чемп'!P8+'6 чемп'!R11+'7 чемп'!V13+'8 чемп'!R3+'9 чемп'!AB19+'10 чемп'!AH29+'11 чемп'!AN23+'12 чемп'!AD10+'13 чемп'!X9+'14 чемп'!Z5+'15 чемп'!T4+'16 чемп'!V14</f>
        <v>208</v>
      </c>
      <c r="H8" s="242">
        <f>'1 чемп'!Q5+'2 чемп'!Y7+'3 чемп'!U7+'4 чемп'!W3+'5 чемп'!Q8+'6 чемп'!S11+'7 чемп'!W13+'8 чемп'!S3+'9 чемп'!AC19+'10 чемп'!AI29+'11 чемп'!AO23+'12 чемп'!AE10+'13 чемп'!Y9+'14 чемп'!AA5+'15 чемп'!U4+'16 чемп'!W14</f>
        <v>104</v>
      </c>
      <c r="I8" s="242">
        <f>'1 чемп'!R5+'2 чемп'!Z7+'3 чемп'!V7+'4 чемп'!X3+'5 чемп'!R8+'6 чемп'!T11+'7 чемп'!X13+'8 чемп'!T3+'9 чемп'!AD19+'10 чемп'!AJ29+'11 чемп'!AP23+'12 чемп'!AF10+'13 чемп'!Z9+'14 чемп'!AB5+'15 чемп'!V4+'16 чемп'!X14</f>
        <v>191</v>
      </c>
      <c r="J8" s="243">
        <f>'1 чемп'!S5+'2 чемп'!AA7+'3 чемп'!W7+'4 чемп'!Y3+'5 чемп'!S8+'6 чемп'!U11+'7 чемп'!Y13+'8 чемп'!U3+'9 чемп'!AE19+'10 чемп'!AK29+'11 чемп'!AQ23+'12 чемп'!AG10+'13 чемп'!AA9+'14 чемп'!AC5+'15 чемп'!W4+'16 чемп'!Y14</f>
        <v>843</v>
      </c>
      <c r="K8" s="243">
        <f>'1 чемп'!T5+'2 чемп'!AB7+'3 чемп'!X7+'4 чемп'!Z3+'5 чемп'!T8+'6 чемп'!V11+'7 чемп'!Z13+'8 чемп'!V3+'9 чемп'!AF19+'10 чемп'!AL29+'11 чемп'!AR23+'12 чемп'!AH10+'13 чемп'!AB9+'14 чемп'!AD5+'15 чемп'!X4+'16 чемп'!Z14</f>
        <v>803</v>
      </c>
      <c r="L8" s="420">
        <f t="shared" si="1"/>
        <v>0.4824387011265739</v>
      </c>
      <c r="M8" s="29"/>
      <c r="N8" s="251" t="s">
        <v>766</v>
      </c>
      <c r="O8" s="25" t="s">
        <v>761</v>
      </c>
      <c r="P8" s="25" t="s">
        <v>761</v>
      </c>
      <c r="Q8" s="254" t="s">
        <v>756</v>
      </c>
      <c r="R8" s="25" t="s">
        <v>765</v>
      </c>
      <c r="S8" s="25" t="s">
        <v>764</v>
      </c>
      <c r="T8" s="25" t="s">
        <v>762</v>
      </c>
      <c r="U8" s="254" t="s">
        <v>756</v>
      </c>
      <c r="V8" s="25" t="s">
        <v>768</v>
      </c>
      <c r="W8" s="32" t="s">
        <v>769</v>
      </c>
      <c r="X8" s="32" t="s">
        <v>783</v>
      </c>
      <c r="Y8" s="32" t="s">
        <v>759</v>
      </c>
      <c r="Z8" s="32" t="s">
        <v>763</v>
      </c>
      <c r="AA8" s="254" t="s">
        <v>766</v>
      </c>
      <c r="AB8" s="335" t="s">
        <v>758</v>
      </c>
      <c r="AC8" s="32" t="s">
        <v>772</v>
      </c>
      <c r="AD8" s="332" t="s">
        <v>773</v>
      </c>
      <c r="AE8" s="333" t="s">
        <v>773</v>
      </c>
    </row>
    <row r="9" spans="1:31" ht="11.25">
      <c r="A9" s="403">
        <v>7</v>
      </c>
      <c r="B9" s="266" t="s">
        <v>121</v>
      </c>
      <c r="C9" s="267">
        <v>14</v>
      </c>
      <c r="D9" s="268">
        <f t="shared" si="0"/>
        <v>676</v>
      </c>
      <c r="E9" s="267">
        <f>'1 чемп'!N9+'2 чемп'!V12+'3 чемп'!R3+'4 чемп'!T18+'8 чемп'!P5+'9 чемп'!Z5+'11 чемп'!AL14+'12 чемп'!AB4+'13 чемп'!V12+'14 чемп'!X11+'15 чемп'!R3+'16 чемп'!T4+'17 чемп'!R3+'18 чемп'!R9</f>
        <v>1695</v>
      </c>
      <c r="F9" s="267">
        <f>'1 чемп'!O9+'2 чемп'!W12+'3 чемп'!S3+'4 чемп'!U18+'8 чемп'!Q5+'9 чемп'!AA5+'11 чемп'!AM14+'12 чемп'!AC4+'13 чемп'!W12+'14 чемп'!Y11+'15 чемп'!S3+'16 чемп'!U4+'17 чемп'!S3+'18 чемп'!S9</f>
        <v>431</v>
      </c>
      <c r="G9" s="267">
        <f>'1 чемп'!P9+'2 чемп'!X12+'3 чемп'!T3+'4 чемп'!V18+'8 чемп'!R5+'9 чемп'!AB5+'11 чемп'!AN14+'12 чемп'!AD4+'13 чемп'!X12+'14 чемп'!Z11+'15 чемп'!T3+'16 чемп'!V4+'17 чемп'!T3+'18 чемп'!T9</f>
        <v>194</v>
      </c>
      <c r="H9" s="267">
        <f>'1 чемп'!Q9+'2 чемп'!Y12+'3 чемп'!U3+'4 чемп'!W18+'8 чемп'!S5+'9 чемп'!AC5+'11 чемп'!AO14+'12 чемп'!AE4+'13 чемп'!Y12+'14 чемп'!AA11+'15 чемп'!U3+'16 чемп'!W4+'17 чемп'!U3+'18 чемп'!U9</f>
        <v>94</v>
      </c>
      <c r="I9" s="267">
        <f>'1 чемп'!R9+'2 чемп'!Z12+'3 чемп'!V3+'4 чемп'!X18+'8 чемп'!T5+'9 чемп'!AD5+'11 чемп'!AP14+'12 чемп'!AF4+'13 чемп'!Z12+'14 чемп'!AB11+'15 чемп'!V3+'16 чемп'!X4+'17 чемп'!V3+'18 чемп'!V9</f>
        <v>143</v>
      </c>
      <c r="J9" s="268">
        <f>'1 чемп'!S9+'2 чемп'!AA12+'3 чемп'!W3+'4 чемп'!Y18+'8 чемп'!U5+'9 чемп'!AE5+'11 чемп'!AQ14+'12 чемп'!AG4+'13 чемп'!AA12+'14 чемп'!AC11+'15 чемп'!W3+'16 чемп'!Y4+'17 чемп'!W3+'18 чемп'!W9</f>
        <v>687</v>
      </c>
      <c r="K9" s="268">
        <f>'1 чемп'!T9+'2 чемп'!AB12+'3 чемп'!X3+'4 чемп'!Z18+'8 чемп'!V5+'9 чемп'!AF5+'11 чемп'!AR14+'12 чемп'!AH4+'13 чемп'!AB12+'14 чемп'!AD11+'15 чемп'!X3+'16 чемп'!Z4+'17 чемп'!X3+'18 чемп'!X9</f>
        <v>593</v>
      </c>
      <c r="L9" s="421">
        <f t="shared" si="1"/>
        <v>0.522815158546017</v>
      </c>
      <c r="M9" s="29"/>
      <c r="N9" s="38" t="s">
        <v>763</v>
      </c>
      <c r="O9" s="25" t="s">
        <v>767</v>
      </c>
      <c r="P9" s="254" t="s">
        <v>756</v>
      </c>
      <c r="Q9" s="25" t="s">
        <v>770</v>
      </c>
      <c r="R9" s="25" t="s">
        <v>773</v>
      </c>
      <c r="S9" s="25" t="s">
        <v>773</v>
      </c>
      <c r="T9" s="25" t="s">
        <v>773</v>
      </c>
      <c r="U9" s="254" t="s">
        <v>766</v>
      </c>
      <c r="V9" s="254" t="s">
        <v>766</v>
      </c>
      <c r="W9" s="32" t="s">
        <v>773</v>
      </c>
      <c r="X9" s="32" t="s">
        <v>772</v>
      </c>
      <c r="Y9" s="254" t="s">
        <v>758</v>
      </c>
      <c r="Z9" s="32" t="s">
        <v>767</v>
      </c>
      <c r="AA9" s="270" t="s">
        <v>764</v>
      </c>
      <c r="AB9" s="335" t="s">
        <v>756</v>
      </c>
      <c r="AC9" s="335" t="s">
        <v>758</v>
      </c>
      <c r="AD9" s="335" t="s">
        <v>756</v>
      </c>
      <c r="AE9" s="333" t="s">
        <v>763</v>
      </c>
    </row>
    <row r="10" spans="1:31" ht="11.25">
      <c r="A10" s="403">
        <v>8</v>
      </c>
      <c r="B10" s="266" t="s">
        <v>122</v>
      </c>
      <c r="C10" s="267">
        <v>16</v>
      </c>
      <c r="D10" s="268">
        <f t="shared" si="0"/>
        <v>645</v>
      </c>
      <c r="E10" s="267">
        <f>'1 чемп'!N4+'2 чемп'!V5+'3 чемп'!R14+'4 чемп'!T7+'5 чемп'!N4+'6 чемп'!P4+'7 чемп'!T6+'8 чемп'!P6+'11 чемп'!AL24+'12 чемп'!AB18+'13 чемп'!V20+'14 чемп'!X8+'15 чемп'!R14+'16 чемп'!T17+'17 чемп'!R13+'18 чемп'!R7</f>
        <v>1793</v>
      </c>
      <c r="F10" s="267">
        <f>'1 чемп'!O4+'2 чемп'!W5+'3 чемп'!S14+'4 чемп'!U7+'5 чемп'!O4+'6 чемп'!Q4+'7 чемп'!U6+'8 чемп'!Q6+'11 чемп'!AM24+'12 чемп'!AC18+'13 чемп'!W20+'14 чемп'!Y8+'15 чемп'!S14+'16 чемп'!U17+'17 чемп'!S13+'18 чемп'!S7</f>
        <v>459</v>
      </c>
      <c r="G10" s="267">
        <f>'1 чемп'!P4+'2 чемп'!X5+'3 чемп'!T14+'4 чемп'!V7+'5 чемп'!P4+'6 чемп'!R4+'7 чемп'!V6+'8 чемп'!R6+'11 чемп'!AN24+'12 чемп'!AD18+'13 чемп'!X20+'14 чемп'!Z8+'15 чемп'!T14+'16 чемп'!V17+'17 чемп'!T13+'18 чемп'!T7</f>
        <v>181</v>
      </c>
      <c r="H10" s="267">
        <f>'1 чемп'!Q4+'2 чемп'!Y5+'3 чемп'!U14+'4 чемп'!W7+'5 чемп'!Q4+'6 чемп'!S4+'7 чемп'!W6+'8 чемп'!S6+'11 чемп'!AO24+'12 чемп'!AE18+'13 чемп'!Y20+'14 чемп'!AA8+'15 чемп'!U14+'16 чемп'!W17+'17 чемп'!U13+'18 чемп'!U7</f>
        <v>102</v>
      </c>
      <c r="I10" s="267">
        <f>'1 чемп'!R4+'2 чемп'!Z5+'3 чемп'!V14+'4 чемп'!X7+'5 чемп'!R4+'6 чемп'!T4+'7 чемп'!X6+'8 чемп'!T6+'11 чемп'!AP24+'12 чемп'!AF18+'13 чемп'!Z20+'14 чемп'!AB8+'15 чемп'!V14+'16 чемп'!X17+'17 чемп'!V13+'18 чемп'!V7</f>
        <v>176</v>
      </c>
      <c r="J10" s="268">
        <f>'1 чемп'!S4+'2 чемп'!AA5+'3 чемп'!W14+'4 чемп'!Y7+'5 чемп'!S4+'6 чемп'!U4+'7 чемп'!Y6+'8 чемп'!U6+'11 чемп'!AQ24+'12 чемп'!AG18+'13 чемп'!AA20+'14 чемп'!AC8+'15 чемп'!W14+'16 чемп'!Y17+'17 чемп'!W13+'18 чемп'!W7</f>
        <v>683</v>
      </c>
      <c r="K10" s="268">
        <f>'1 чемп'!T4+'2 чемп'!AB5+'3 чемп'!X14+'4 чемп'!Z7+'5 чемп'!T4+'6 чемп'!V4+'7 чемп'!Z6+'8 чемп'!V6+'11 чемп'!AR24+'12 чемп'!AH18+'13 чемп'!AB20+'14 чемп'!AD8+'15 чемп'!X14+'16 чемп'!Z17+'17 чемп'!X13+'18 чемп'!X7</f>
        <v>652</v>
      </c>
      <c r="L10" s="420">
        <f t="shared" si="1"/>
        <v>0.4684095860566449</v>
      </c>
      <c r="M10" s="29"/>
      <c r="N10" s="252" t="s">
        <v>758</v>
      </c>
      <c r="O10" s="253" t="s">
        <v>766</v>
      </c>
      <c r="P10" s="28" t="s">
        <v>772</v>
      </c>
      <c r="Q10" s="28" t="s">
        <v>761</v>
      </c>
      <c r="R10" s="253" t="s">
        <v>758</v>
      </c>
      <c r="S10" s="253" t="s">
        <v>758</v>
      </c>
      <c r="T10" s="28">
        <v>4</v>
      </c>
      <c r="U10" s="28">
        <v>4</v>
      </c>
      <c r="V10" s="28" t="s">
        <v>773</v>
      </c>
      <c r="W10" s="33" t="s">
        <v>773</v>
      </c>
      <c r="X10" s="33">
        <v>22</v>
      </c>
      <c r="Y10" s="33">
        <v>16</v>
      </c>
      <c r="Z10" s="33">
        <v>18</v>
      </c>
      <c r="AA10" s="330">
        <v>6</v>
      </c>
      <c r="AB10" s="33">
        <v>12</v>
      </c>
      <c r="AC10" s="33">
        <v>15</v>
      </c>
      <c r="AD10" s="33">
        <v>11</v>
      </c>
      <c r="AE10" s="334">
        <v>5</v>
      </c>
    </row>
    <row r="11" spans="1:31" ht="11.25">
      <c r="A11" s="403">
        <v>9</v>
      </c>
      <c r="B11" s="266" t="s">
        <v>126</v>
      </c>
      <c r="C11" s="267">
        <v>13</v>
      </c>
      <c r="D11" s="268">
        <f t="shared" si="0"/>
        <v>575</v>
      </c>
      <c r="E11" s="267">
        <f>'6 чемп'!P12+'7 чемп'!T15+'8 чемп'!P10+'9 чемп'!Z14+'10 чемп'!AF26+'11 чемп'!AL17+'12 чемп'!AB13+'13 чемп'!V6+'14 чемп'!X19+'15 чемп'!R13+'16 чемп'!T16+'17 чемп'!R11+'18 чемп'!R6</f>
        <v>1669</v>
      </c>
      <c r="F11" s="267">
        <f>'6 чемп'!Q12+'7 чемп'!U15+'8 чемп'!Q10+'9 чемп'!AA14+'10 чемп'!AG26+'11 чемп'!AM17+'12 чемп'!AC13+'13 чемп'!W6+'14 чемп'!Y19+'15 чемп'!S13+'16 чемп'!U16+'17 чемп'!S11+'18 чемп'!S6</f>
        <v>429</v>
      </c>
      <c r="G11" s="267">
        <f>'6 чемп'!R12+'7 чемп'!V15+'8 чемп'!R10+'9 чемп'!AB14+'10 чемп'!AH26+'11 чемп'!AN17+'12 чемп'!AD13+'13 чемп'!X6+'14 чемп'!Z19+'15 чемп'!T13+'16 чемп'!V16+'17 чемп'!T11+'18 чемп'!T6</f>
        <v>160</v>
      </c>
      <c r="H11" s="267">
        <f>'6 чемп'!S12+'7 чемп'!W15+'8 чемп'!S10+'9 чемп'!AC14+'10 чемп'!AI26+'11 чемп'!AO17+'12 чемп'!AE13+'13 чемп'!Y6+'14 чемп'!AA19+'15 чемп'!U13+'16 чемп'!W16+'17 чемп'!U11+'18 чемп'!U6</f>
        <v>95</v>
      </c>
      <c r="I11" s="267">
        <f>'6 чемп'!T12+'7 чемп'!X15+'8 чемп'!T10+'9 чемп'!AD14+'10 чемп'!AJ26+'11 чемп'!AP17+'12 чемп'!AF13+'13 чемп'!Z6+'14 чемп'!AB19+'15 чемп'!V13+'16 чемп'!X16+'17 чемп'!V11+'18 чемп'!V6</f>
        <v>174</v>
      </c>
      <c r="J11" s="268">
        <f>'6 чемп'!U12+'7 чемп'!Y15+'8 чемп'!U10+'9 чемп'!AE14+'10 чемп'!AK26+'11 чемп'!AQ17+'12 чемп'!AG13+'13 чемп'!AA6+'14 чемп'!AC19+'15 чемп'!W13+'16 чемп'!Y16+'17 чемп'!W11+'18 чемп'!W6</f>
        <v>627</v>
      </c>
      <c r="K11" s="268">
        <f>'6 чемп'!V12+'7 чемп'!Z15+'8 чемп'!V10+'9 чемп'!AF14+'10 чемп'!AL26+'11 чемп'!AR17+'12 чемп'!AH13+'13 чемп'!AB6+'14 чемп'!AD19+'15 чемп'!X13+'16 чемп'!Z16+'17 чемп'!X11+'18 чемп'!X6</f>
        <v>612</v>
      </c>
      <c r="L11" s="420">
        <f t="shared" si="1"/>
        <v>0.4467754467754468</v>
      </c>
      <c r="M11" s="29"/>
      <c r="N11" s="34" t="s">
        <v>773</v>
      </c>
      <c r="O11" s="27" t="s">
        <v>773</v>
      </c>
      <c r="P11" s="27" t="s">
        <v>773</v>
      </c>
      <c r="Q11" s="27" t="s">
        <v>773</v>
      </c>
      <c r="R11" s="27" t="s">
        <v>773</v>
      </c>
      <c r="S11" s="27">
        <v>10</v>
      </c>
      <c r="T11" s="27">
        <v>13</v>
      </c>
      <c r="U11" s="27">
        <v>8</v>
      </c>
      <c r="V11" s="27">
        <v>12</v>
      </c>
      <c r="W11" s="29">
        <v>24</v>
      </c>
      <c r="X11" s="29">
        <v>15</v>
      </c>
      <c r="Y11" s="29">
        <v>11</v>
      </c>
      <c r="Z11" s="29">
        <v>4</v>
      </c>
      <c r="AA11" s="242">
        <v>17</v>
      </c>
      <c r="AB11" s="29">
        <v>11</v>
      </c>
      <c r="AC11" s="29">
        <v>14</v>
      </c>
      <c r="AD11" s="29">
        <v>9</v>
      </c>
      <c r="AE11" s="39">
        <v>4</v>
      </c>
    </row>
    <row r="12" spans="1:31" ht="11.25">
      <c r="A12" s="403">
        <v>10</v>
      </c>
      <c r="B12" s="266" t="s">
        <v>778</v>
      </c>
      <c r="C12" s="267">
        <v>10</v>
      </c>
      <c r="D12" s="268">
        <f t="shared" si="0"/>
        <v>507</v>
      </c>
      <c r="E12" s="267">
        <f>'9 чемп'!Z4+'10 чемп'!AF24+'11 чемп'!AL13+'12 чемп'!AB16+'13 чемп'!V19+'14 чемп'!X4+'15 чемп'!R12+'16 чемп'!T6+'17 чемп'!R14+'18 чемп'!R5</f>
        <v>1358</v>
      </c>
      <c r="F12" s="267">
        <f>'9 чемп'!AA4+'10 чемп'!AG24+'11 чемп'!AM13+'12 чемп'!AC16+'13 чемп'!W19+'14 чемп'!Y4+'15 чемп'!S12+'16 чемп'!U6+'17 чемп'!S14+'18 чемп'!S5</f>
        <v>355</v>
      </c>
      <c r="G12" s="267">
        <f>'9 чемп'!AB4+'10 чемп'!AH24+'11 чемп'!AN13+'12 чемп'!AD16+'13 чемп'!X19+'14 чемп'!Z4+'15 чемп'!T12+'16 чемп'!V6+'17 чемп'!T14+'18 чемп'!T5</f>
        <v>150</v>
      </c>
      <c r="H12" s="267">
        <f>'9 чемп'!AC4+'10 чемп'!AI24+'11 чемп'!AO13+'12 чемп'!AE16+'13 чемп'!Y19+'14 чемп'!AA4+'15 чемп'!U12+'16 чемп'!W6+'17 чемп'!U14+'18 чемп'!U5</f>
        <v>57</v>
      </c>
      <c r="I12" s="267">
        <f>'9 чемп'!AD4+'10 чемп'!AJ24+'11 чемп'!AP13+'12 чемп'!AF16+'13 чемп'!Z19+'14 чемп'!AB4+'15 чемп'!V12+'16 чемп'!X6+'17 чемп'!V14+'18 чемп'!V5</f>
        <v>148</v>
      </c>
      <c r="J12" s="268">
        <f>'9 чемп'!AE4+'10 чемп'!AK24+'11 чемп'!AQ13+'12 чемп'!AG16+'13 чемп'!AA19+'14 чемп'!AC4+'15 чемп'!W12+'16 чемп'!Y6+'17 чемп'!W14+'18 чемп'!W5</f>
        <v>561</v>
      </c>
      <c r="K12" s="268">
        <f>'9 чемп'!AF4+'10 чемп'!AL24+'11 чемп'!AR13+'12 чемп'!AH16+'13 чемп'!AB19+'14 чемп'!AD4+'15 чемп'!X12+'16 чемп'!Z6+'17 чемп'!X14+'18 чемп'!X5</f>
        <v>593</v>
      </c>
      <c r="L12" s="420">
        <f t="shared" si="1"/>
        <v>0.476056338028169</v>
      </c>
      <c r="M12" s="29"/>
      <c r="N12" s="34" t="s">
        <v>773</v>
      </c>
      <c r="O12" s="27" t="s">
        <v>773</v>
      </c>
      <c r="P12" s="27" t="s">
        <v>773</v>
      </c>
      <c r="Q12" s="27" t="s">
        <v>773</v>
      </c>
      <c r="R12" s="27" t="s">
        <v>773</v>
      </c>
      <c r="S12" s="25" t="s">
        <v>773</v>
      </c>
      <c r="T12" s="25" t="s">
        <v>773</v>
      </c>
      <c r="U12" s="25" t="s">
        <v>773</v>
      </c>
      <c r="V12" s="255">
        <v>2</v>
      </c>
      <c r="W12" s="29">
        <v>22</v>
      </c>
      <c r="X12" s="29">
        <v>11</v>
      </c>
      <c r="Y12" s="29">
        <v>14</v>
      </c>
      <c r="Z12" s="29">
        <v>17</v>
      </c>
      <c r="AA12" s="254" t="s">
        <v>758</v>
      </c>
      <c r="AB12" s="32" t="s">
        <v>767</v>
      </c>
      <c r="AC12" s="32" t="s">
        <v>760</v>
      </c>
      <c r="AD12" s="32" t="s">
        <v>772</v>
      </c>
      <c r="AE12" s="369" t="s">
        <v>766</v>
      </c>
    </row>
    <row r="13" spans="1:31" ht="11.25">
      <c r="A13" s="404">
        <v>11</v>
      </c>
      <c r="B13" s="241" t="s">
        <v>443</v>
      </c>
      <c r="C13" s="242">
        <v>8</v>
      </c>
      <c r="D13" s="243">
        <f t="shared" si="0"/>
        <v>414</v>
      </c>
      <c r="E13" s="242">
        <f>'10 чемп'!AF13+'11 чемп'!AL33+'12 чемп'!AB3+'13 чемп'!V17+'14 чемп'!X7+'15 чемп'!R6+'16 чемп'!T12+'17 чемп'!R12</f>
        <v>1054</v>
      </c>
      <c r="F13" s="242">
        <f>'10 чемп'!AG13+'11 чемп'!AM33+'12 чемп'!AC3+'13 чемп'!W17+'14 чемп'!Y7+'15 чемп'!S6+'16 чемп'!U12+'17 чемп'!S12</f>
        <v>287</v>
      </c>
      <c r="G13" s="242">
        <f>'10 чемп'!AH13+'11 чемп'!AN33+'12 чемп'!AD3+'13 чемп'!X17+'14 чемп'!Z7+'15 чемп'!T6+'16 чемп'!V12+'17 чемп'!T12</f>
        <v>119</v>
      </c>
      <c r="H13" s="242">
        <f>'10 чемп'!AI13+'11 чемп'!AO33+'12 чемп'!AE3+'13 чемп'!Y17+'14 чемп'!AA7+'15 чемп'!U6+'16 чемп'!W12+'17 чемп'!U12</f>
        <v>57</v>
      </c>
      <c r="I13" s="242">
        <f>'10 чемп'!AJ13+'11 чемп'!AP33+'12 чемп'!AF3+'13 чемп'!Z17+'14 чемп'!AB7+'15 чемп'!V6+'16 чемп'!X12+'17 чемп'!V12</f>
        <v>111</v>
      </c>
      <c r="J13" s="243">
        <f>'10 чемп'!AK13+'11 чемп'!AQ33+'12 чемп'!AG3+'13 чемп'!AA17+'14 чемп'!AC7+'15 чемп'!W6+'16 чемп'!Y12+'17 чемп'!W12</f>
        <v>481</v>
      </c>
      <c r="K13" s="243">
        <f>'10 чемп'!AL13+'11 чемп'!AR33+'12 чемп'!AH3+'13 чемп'!AB17+'14 чемп'!AD7+'15 чемп'!X6+'16 чемп'!Z12+'17 чемп'!X12</f>
        <v>473</v>
      </c>
      <c r="L13" s="420">
        <f t="shared" si="1"/>
        <v>0.4808362369337979</v>
      </c>
      <c r="M13" s="29"/>
      <c r="N13" s="38" t="s">
        <v>773</v>
      </c>
      <c r="O13" s="25" t="s">
        <v>773</v>
      </c>
      <c r="P13" s="25" t="s">
        <v>773</v>
      </c>
      <c r="Q13" s="25" t="s">
        <v>773</v>
      </c>
      <c r="R13" s="25" t="s">
        <v>773</v>
      </c>
      <c r="S13" s="25" t="s">
        <v>773</v>
      </c>
      <c r="T13" s="25" t="s">
        <v>773</v>
      </c>
      <c r="U13" s="25" t="s">
        <v>773</v>
      </c>
      <c r="V13" s="25" t="s">
        <v>773</v>
      </c>
      <c r="W13" s="32" t="s">
        <v>762</v>
      </c>
      <c r="X13" s="32" t="s">
        <v>833</v>
      </c>
      <c r="Y13" s="254" t="s">
        <v>756</v>
      </c>
      <c r="Z13" s="32" t="s">
        <v>771</v>
      </c>
      <c r="AA13" s="32" t="s">
        <v>761</v>
      </c>
      <c r="AB13" s="32" t="s">
        <v>760</v>
      </c>
      <c r="AC13" s="32" t="s">
        <v>767</v>
      </c>
      <c r="AD13" s="32" t="s">
        <v>767</v>
      </c>
      <c r="AE13" s="37" t="s">
        <v>773</v>
      </c>
    </row>
    <row r="14" spans="1:31" ht="11.25">
      <c r="A14" s="404">
        <v>12</v>
      </c>
      <c r="B14" s="241" t="s">
        <v>175</v>
      </c>
      <c r="C14" s="242">
        <v>9</v>
      </c>
      <c r="D14" s="243">
        <f t="shared" si="0"/>
        <v>374</v>
      </c>
      <c r="E14" s="242">
        <f>'3 чемп'!R12+'4 чемп'!T9+'5 чемп'!N7+'7 чемп'!T14+'12 чемп'!AB7+'13 чемп'!V7+'14 чемп'!X22+'16 чемп'!T11+'17 чемп'!R6</f>
        <v>1097</v>
      </c>
      <c r="F14" s="242">
        <f>'3 чемп'!S12+'4 чемп'!U9+'5 чемп'!O7+'7 чемп'!U14+'12 чемп'!AC7+'13 чемп'!W7+'14 чемп'!Y22+'16 чемп'!U11+'17 чемп'!S6</f>
        <v>278</v>
      </c>
      <c r="G14" s="242">
        <f>'3 чемп'!T12+'4 чемп'!V9+'5 чемп'!P7+'7 чемп'!V14+'12 чемп'!AD7+'13 чемп'!X7+'14 чемп'!Z22+'16 чемп'!V11+'17 чемп'!T6</f>
        <v>104</v>
      </c>
      <c r="H14" s="242">
        <f>'3 чемп'!U12+'4 чемп'!W9+'5 чемп'!Q7+'7 чемп'!W14+'12 чемп'!AE7+'13 чемп'!Y7+'14 чемп'!AA22+'16 чемп'!W11+'17 чемп'!U6</f>
        <v>62</v>
      </c>
      <c r="I14" s="242">
        <f>'3 чемп'!V12+'4 чемп'!X9+'5 чемп'!R7+'7 чемп'!X14+'12 чемп'!AF7+'13 чемп'!Z7+'14 чемп'!AB22+'16 чемп'!X11+'17 чемп'!V6</f>
        <v>112</v>
      </c>
      <c r="J14" s="243">
        <f>'3 чемп'!W12+'4 чемп'!Y9+'5 чемп'!S7+'7 чемп'!Y14+'12 чемп'!AG7+'13 чемп'!AA7+'14 чемп'!AC22+'16 чемп'!Y11+'17 чемп'!W6</f>
        <v>406</v>
      </c>
      <c r="K14" s="243">
        <f>'3 чемп'!X12+'4 чемп'!Z9+'5 чемп'!T7+'7 чемп'!Z14+'12 чемп'!AH7+'13 чемп'!AB7+'14 чемп'!AD22+'16 чемп'!Z11+'17 чемп'!X6</f>
        <v>433</v>
      </c>
      <c r="L14" s="420">
        <f t="shared" si="1"/>
        <v>0.44844124700239807</v>
      </c>
      <c r="M14" s="29"/>
      <c r="N14" s="38" t="s">
        <v>773</v>
      </c>
      <c r="O14" s="25" t="s">
        <v>773</v>
      </c>
      <c r="P14" s="25" t="s">
        <v>767</v>
      </c>
      <c r="Q14" s="25" t="s">
        <v>763</v>
      </c>
      <c r="R14" s="25" t="s">
        <v>761</v>
      </c>
      <c r="S14" s="25" t="s">
        <v>773</v>
      </c>
      <c r="T14" s="25" t="s">
        <v>772</v>
      </c>
      <c r="U14" s="25" t="s">
        <v>773</v>
      </c>
      <c r="V14" s="25" t="s">
        <v>773</v>
      </c>
      <c r="W14" s="32" t="s">
        <v>773</v>
      </c>
      <c r="X14" s="32" t="s">
        <v>773</v>
      </c>
      <c r="Y14" s="32" t="s">
        <v>761</v>
      </c>
      <c r="Z14" s="32" t="s">
        <v>761</v>
      </c>
      <c r="AA14" s="32" t="s">
        <v>779</v>
      </c>
      <c r="AB14" s="32" t="s">
        <v>773</v>
      </c>
      <c r="AC14" s="32" t="s">
        <v>764</v>
      </c>
      <c r="AD14" s="32" t="s">
        <v>760</v>
      </c>
      <c r="AE14" s="37" t="s">
        <v>773</v>
      </c>
    </row>
    <row r="15" spans="1:31" ht="11.25">
      <c r="A15" s="404">
        <v>13</v>
      </c>
      <c r="B15" s="241" t="s">
        <v>436</v>
      </c>
      <c r="C15" s="242">
        <v>7</v>
      </c>
      <c r="D15" s="243">
        <f t="shared" si="0"/>
        <v>305</v>
      </c>
      <c r="E15" s="242">
        <f>'10 чемп'!AF25+'11 чемп'!AL25+'12 чемп'!AB19+'13 чемп'!V8+'14 чемп'!X20+'15 чемп'!R16+'16 чемп'!T18</f>
        <v>882</v>
      </c>
      <c r="F15" s="242">
        <f>'10 чемп'!AG25+'11 чемп'!AM25+'12 чемп'!AC19+'13 чемп'!W8+'14 чемп'!Y20+'15 чемп'!S16+'16 чемп'!U18</f>
        <v>261</v>
      </c>
      <c r="G15" s="242">
        <f>'10 чемп'!AH25+'11 чемп'!AN25+'12 чемп'!AD19+'13 чемп'!X8+'14 чемп'!Z20+'15 чемп'!T16+'16 чемп'!V18</f>
        <v>85</v>
      </c>
      <c r="H15" s="242">
        <f>'10 чемп'!AI25+'11 чемп'!AO25+'12 чемп'!AE19+'13 чемп'!Y8+'14 чемп'!AA20+'15 чемп'!U16+'16 чемп'!W18</f>
        <v>50</v>
      </c>
      <c r="I15" s="242">
        <f>'10 чемп'!AJ25+'11 чемп'!AP25+'12 чемп'!AF19+'13 чемп'!Z8+'14 чемп'!AB20+'15 чемп'!V16+'16 чемп'!X18</f>
        <v>126</v>
      </c>
      <c r="J15" s="243">
        <f>'10 чемп'!AK25+'11 чемп'!AQ25+'12 чемп'!AG19+'13 чемп'!AA8+'14 чемп'!AC20+'15 чемп'!W16+'16 чемп'!Y18</f>
        <v>393</v>
      </c>
      <c r="K15" s="243">
        <f>'10 чемп'!AL25+'11 чемп'!AR25+'12 чемп'!AH19+'13 чемп'!AB8+'14 чемп'!AD20+'15 чемп'!X16+'16 чемп'!Z18</f>
        <v>452</v>
      </c>
      <c r="L15" s="420">
        <f t="shared" si="1"/>
        <v>0.3895274584929757</v>
      </c>
      <c r="M15" s="29"/>
      <c r="N15" s="34" t="s">
        <v>773</v>
      </c>
      <c r="O15" s="27" t="s">
        <v>773</v>
      </c>
      <c r="P15" s="27" t="s">
        <v>773</v>
      </c>
      <c r="Q15" s="27" t="s">
        <v>773</v>
      </c>
      <c r="R15" s="27" t="s">
        <v>773</v>
      </c>
      <c r="S15" s="25" t="s">
        <v>773</v>
      </c>
      <c r="T15" s="25" t="s">
        <v>773</v>
      </c>
      <c r="U15" s="25" t="s">
        <v>773</v>
      </c>
      <c r="V15" s="27" t="s">
        <v>773</v>
      </c>
      <c r="W15" s="27">
        <v>23</v>
      </c>
      <c r="X15" s="27">
        <v>23</v>
      </c>
      <c r="Y15" s="27">
        <v>17</v>
      </c>
      <c r="Z15" s="27">
        <v>6</v>
      </c>
      <c r="AA15" s="27">
        <v>18</v>
      </c>
      <c r="AB15" s="27">
        <v>14</v>
      </c>
      <c r="AC15" s="27">
        <v>16</v>
      </c>
      <c r="AD15" s="27" t="s">
        <v>773</v>
      </c>
      <c r="AE15" s="36" t="s">
        <v>773</v>
      </c>
    </row>
    <row r="16" spans="1:31" ht="11.25">
      <c r="A16" s="404">
        <v>14</v>
      </c>
      <c r="B16" s="241" t="s">
        <v>141</v>
      </c>
      <c r="C16" s="242">
        <v>5</v>
      </c>
      <c r="D16" s="243">
        <f t="shared" si="0"/>
        <v>292</v>
      </c>
      <c r="E16" s="242">
        <f>'2 чемп'!V13+'9 чемп'!Z16+'10 чемп'!AF15+'11 чемп'!AL26+'12 чемп'!AB9</f>
        <v>794</v>
      </c>
      <c r="F16" s="242">
        <f>'2 чемп'!W13+'9 чемп'!AA16+'10 чемп'!AG15+'11 чемп'!AM26+'12 чемп'!AC9</f>
        <v>209</v>
      </c>
      <c r="G16" s="242">
        <f>'2 чемп'!X13+'9 чемп'!AB16+'10 чемп'!AH15+'11 чемп'!AN26+'12 чемп'!AD9</f>
        <v>81</v>
      </c>
      <c r="H16" s="242">
        <f>'2 чемп'!Y13+'9 чемп'!AC16+'10 чемп'!AI15+'11 чемп'!AO26+'12 чемп'!AE9</f>
        <v>49</v>
      </c>
      <c r="I16" s="242">
        <f>'2 чемп'!Z13+'9 чемп'!AD16+'10 чемп'!AJ15+'11 чемп'!AP26+'12 чемп'!AF9</f>
        <v>79</v>
      </c>
      <c r="J16" s="243">
        <f>'2 чемп'!AA13+'9 чемп'!AE16+'10 чемп'!AK15+'11 чемп'!AQ26+'12 чемп'!AG9</f>
        <v>341</v>
      </c>
      <c r="K16" s="243">
        <f>'2 чемп'!AB13+'9 чемп'!AF16+'10 чемп'!AL15+'11 чемп'!AR26+'12 чемп'!AH9</f>
        <v>337</v>
      </c>
      <c r="L16" s="420">
        <f t="shared" si="1"/>
        <v>0.46570972886762363</v>
      </c>
      <c r="M16" s="29"/>
      <c r="N16" s="38" t="s">
        <v>773</v>
      </c>
      <c r="O16" s="25" t="s">
        <v>762</v>
      </c>
      <c r="P16" s="25" t="s">
        <v>773</v>
      </c>
      <c r="Q16" s="25" t="s">
        <v>773</v>
      </c>
      <c r="R16" s="25" t="s">
        <v>773</v>
      </c>
      <c r="S16" s="25" t="s">
        <v>773</v>
      </c>
      <c r="T16" s="25" t="s">
        <v>773</v>
      </c>
      <c r="U16" s="25" t="s">
        <v>773</v>
      </c>
      <c r="V16" s="25" t="s">
        <v>775</v>
      </c>
      <c r="W16" s="32" t="s">
        <v>757</v>
      </c>
      <c r="X16" s="32" t="s">
        <v>829</v>
      </c>
      <c r="Y16" s="32" t="s">
        <v>763</v>
      </c>
      <c r="Z16" s="32" t="s">
        <v>773</v>
      </c>
      <c r="AA16" s="270" t="s">
        <v>773</v>
      </c>
      <c r="AB16" s="32" t="s">
        <v>773</v>
      </c>
      <c r="AC16" s="32" t="s">
        <v>773</v>
      </c>
      <c r="AD16" s="27" t="s">
        <v>773</v>
      </c>
      <c r="AE16" s="36" t="s">
        <v>773</v>
      </c>
    </row>
    <row r="17" spans="1:31" ht="11.25">
      <c r="A17" s="404">
        <v>15</v>
      </c>
      <c r="B17" s="241" t="s">
        <v>247</v>
      </c>
      <c r="C17" s="242">
        <v>5</v>
      </c>
      <c r="D17" s="243">
        <f t="shared" si="0"/>
        <v>292</v>
      </c>
      <c r="E17" s="242">
        <f>'9 чемп'!Z17+'10 чемп'!AF11+'11 чемп'!AL34+'12 чемп'!AB23+'13 чемп'!V3</f>
        <v>829</v>
      </c>
      <c r="F17" s="242">
        <f>'9 чемп'!AA17+'10 чемп'!AG11+'11 чемп'!AM34+'12 чемп'!AC23+'13 чемп'!W3</f>
        <v>209</v>
      </c>
      <c r="G17" s="242">
        <f>'9 чемп'!AB17+'10 чемп'!AH11+'11 чемп'!AN34+'12 чемп'!AD23+'13 чемп'!X3</f>
        <v>81</v>
      </c>
      <c r="H17" s="242">
        <f>'9 чемп'!AC17+'10 чемп'!AI11+'11 чемп'!AO34+'12 чемп'!AE23+'13 чемп'!Y3</f>
        <v>49</v>
      </c>
      <c r="I17" s="242">
        <f>'9 чемп'!AD17+'10 чемп'!AJ11+'11 чемп'!AP34+'12 чемп'!AF23+'13 чемп'!Z3</f>
        <v>79</v>
      </c>
      <c r="J17" s="243">
        <f>'9 чемп'!AE17+'10 чемп'!AK11+'11 чемп'!AQ34+'12 чемп'!AG23+'13 чемп'!AA3</f>
        <v>345</v>
      </c>
      <c r="K17" s="243">
        <f>'9 чемп'!AF17+'10 чемп'!AL11+'11 чемп'!AR34+'12 чемп'!AH23+'13 чемп'!AB3</f>
        <v>344</v>
      </c>
      <c r="L17" s="420">
        <f t="shared" si="1"/>
        <v>0.46570972886762363</v>
      </c>
      <c r="M17" s="29"/>
      <c r="N17" s="34" t="s">
        <v>773</v>
      </c>
      <c r="O17" s="27" t="s">
        <v>773</v>
      </c>
      <c r="P17" s="27" t="s">
        <v>773</v>
      </c>
      <c r="Q17" s="27" t="s">
        <v>773</v>
      </c>
      <c r="R17" s="27" t="s">
        <v>773</v>
      </c>
      <c r="S17" s="25" t="s">
        <v>773</v>
      </c>
      <c r="T17" s="25" t="s">
        <v>773</v>
      </c>
      <c r="U17" s="25" t="s">
        <v>773</v>
      </c>
      <c r="V17" s="25" t="s">
        <v>771</v>
      </c>
      <c r="W17" s="25" t="s">
        <v>764</v>
      </c>
      <c r="X17" s="25" t="s">
        <v>834</v>
      </c>
      <c r="Y17" s="25" t="s">
        <v>783</v>
      </c>
      <c r="Z17" s="254" t="s">
        <v>756</v>
      </c>
      <c r="AA17" s="269" t="s">
        <v>773</v>
      </c>
      <c r="AB17" s="332" t="s">
        <v>773</v>
      </c>
      <c r="AC17" s="332" t="s">
        <v>773</v>
      </c>
      <c r="AD17" s="27" t="s">
        <v>773</v>
      </c>
      <c r="AE17" s="36" t="s">
        <v>773</v>
      </c>
    </row>
    <row r="18" spans="1:31" ht="11.25">
      <c r="A18" s="404">
        <v>16</v>
      </c>
      <c r="B18" s="266" t="s">
        <v>140</v>
      </c>
      <c r="C18" s="267">
        <v>7</v>
      </c>
      <c r="D18" s="268">
        <f t="shared" si="0"/>
        <v>292</v>
      </c>
      <c r="E18" s="267">
        <f>'2 чемп'!V10+'3 чемп'!R8+'4 чемп'!T4+'5 чемп'!N3+'6 чемп'!P5+'7 чемп'!T12+'18 чемп'!R4</f>
        <v>806</v>
      </c>
      <c r="F18" s="267">
        <f>'2 чемп'!W10+'3 чемп'!S8+'4 чемп'!U4+'5 чемп'!O3+'6 чемп'!Q5+'7 чемп'!U12+'18 чемп'!S4</f>
        <v>186</v>
      </c>
      <c r="G18" s="267">
        <f>'2 чемп'!X10+'3 чемп'!T8+'4 чемп'!V4+'5 чемп'!P3+'6 чемп'!R5+'7 чемп'!V12+'18 чемп'!T4</f>
        <v>80</v>
      </c>
      <c r="H18" s="267">
        <f>'2 чемп'!Y10+'3 чемп'!U8+'4 чемп'!W4+'5 чемп'!Q3+'6 чемп'!S5+'7 чемп'!W12+'18 чемп'!U4</f>
        <v>52</v>
      </c>
      <c r="I18" s="267">
        <f>'2 чемп'!Z10+'3 чемп'!V8+'4 чемп'!X4+'5 чемп'!R3+'6 чемп'!T5+'7 чемп'!X12+'18 чемп'!V4</f>
        <v>54</v>
      </c>
      <c r="J18" s="268">
        <f>'2 чемп'!AA10+'3 чемп'!W8+'4 чемп'!Y4+'5 чемп'!S3+'6 чемп'!U5+'7 чемп'!Y12+'18 чемп'!W4</f>
        <v>273</v>
      </c>
      <c r="K18" s="268">
        <f>'2 чемп'!AB10+'3 чемп'!X8+'4 чемп'!Z4+'5 чемп'!T3+'6 чемп'!V5+'7 чемп'!Z12+'18 чемп'!X4</f>
        <v>226</v>
      </c>
      <c r="L18" s="421">
        <f t="shared" si="1"/>
        <v>0.5232974910394266</v>
      </c>
      <c r="M18" s="29"/>
      <c r="N18" s="38" t="s">
        <v>773</v>
      </c>
      <c r="O18" s="25" t="s">
        <v>759</v>
      </c>
      <c r="P18" s="25" t="s">
        <v>765</v>
      </c>
      <c r="Q18" s="254" t="s">
        <v>758</v>
      </c>
      <c r="R18" s="254" t="s">
        <v>756</v>
      </c>
      <c r="S18" s="254" t="s">
        <v>766</v>
      </c>
      <c r="T18" s="25" t="s">
        <v>767</v>
      </c>
      <c r="U18" s="25" t="s">
        <v>773</v>
      </c>
      <c r="V18" s="25" t="s">
        <v>773</v>
      </c>
      <c r="W18" s="32" t="s">
        <v>773</v>
      </c>
      <c r="X18" s="32" t="s">
        <v>773</v>
      </c>
      <c r="Y18" s="27" t="s">
        <v>773</v>
      </c>
      <c r="Z18" s="29" t="s">
        <v>773</v>
      </c>
      <c r="AA18" s="29" t="s">
        <v>773</v>
      </c>
      <c r="AB18" s="32" t="s">
        <v>773</v>
      </c>
      <c r="AC18" s="332" t="s">
        <v>773</v>
      </c>
      <c r="AD18" s="27" t="s">
        <v>773</v>
      </c>
      <c r="AE18" s="369" t="s">
        <v>758</v>
      </c>
    </row>
    <row r="19" spans="1:31" ht="11.25">
      <c r="A19" s="403">
        <v>17</v>
      </c>
      <c r="B19" s="241" t="s">
        <v>133</v>
      </c>
      <c r="C19" s="242">
        <v>4</v>
      </c>
      <c r="D19" s="243">
        <f t="shared" si="0"/>
        <v>257</v>
      </c>
      <c r="E19" s="242">
        <f>'9 чемп'!Z7+'10 чемп'!AF19+'11 чемп'!AL20+'12 чемп'!AB5</f>
        <v>675</v>
      </c>
      <c r="F19" s="242">
        <f>'9 чемп'!AA7+'10 чемп'!AG19+'11 чемп'!AM20+'12 чемп'!AC5</f>
        <v>175</v>
      </c>
      <c r="G19" s="242">
        <f>'9 чемп'!AB7+'10 чемп'!AH19+'11 чемп'!AN20+'12 чемп'!AD5</f>
        <v>77</v>
      </c>
      <c r="H19" s="242">
        <f>'9 чемп'!AC7+'10 чемп'!AI19+'11 чемп'!AO20+'12 чемп'!AE5</f>
        <v>26</v>
      </c>
      <c r="I19" s="242">
        <f>'9 чемп'!AD7+'10 чемп'!AJ19+'11 чемп'!AP20+'12 чемп'!AF5</f>
        <v>72</v>
      </c>
      <c r="J19" s="243">
        <f>'9 чемп'!AE7+'10 чемп'!AK19+'11 чемп'!AQ20+'12 чемп'!AG5</f>
        <v>314</v>
      </c>
      <c r="K19" s="243">
        <f>'9 чемп'!AF7+'10 чемп'!AL19+'11 чемп'!AR20+'12 чемп'!AH5</f>
        <v>301</v>
      </c>
      <c r="L19" s="420">
        <f t="shared" si="1"/>
        <v>0.4895238095238095</v>
      </c>
      <c r="M19" s="29"/>
      <c r="N19" s="34" t="s">
        <v>773</v>
      </c>
      <c r="O19" s="27" t="s">
        <v>773</v>
      </c>
      <c r="P19" s="27" t="s">
        <v>773</v>
      </c>
      <c r="Q19" s="27" t="s">
        <v>773</v>
      </c>
      <c r="R19" s="27" t="s">
        <v>773</v>
      </c>
      <c r="S19" s="25" t="s">
        <v>773</v>
      </c>
      <c r="T19" s="25" t="s">
        <v>773</v>
      </c>
      <c r="U19" s="25" t="s">
        <v>773</v>
      </c>
      <c r="V19" s="27">
        <v>5</v>
      </c>
      <c r="W19" s="27">
        <v>17</v>
      </c>
      <c r="X19" s="27">
        <v>18</v>
      </c>
      <c r="Y19" s="254" t="s">
        <v>766</v>
      </c>
      <c r="Z19" s="32" t="s">
        <v>773</v>
      </c>
      <c r="AA19" s="32" t="s">
        <v>773</v>
      </c>
      <c r="AB19" s="32" t="s">
        <v>773</v>
      </c>
      <c r="AC19" s="332" t="s">
        <v>773</v>
      </c>
      <c r="AD19" s="27" t="s">
        <v>773</v>
      </c>
      <c r="AE19" s="36" t="s">
        <v>773</v>
      </c>
    </row>
    <row r="20" spans="1:31" ht="11.25">
      <c r="A20" s="404">
        <v>18</v>
      </c>
      <c r="B20" s="241" t="s">
        <v>777</v>
      </c>
      <c r="C20" s="242">
        <v>4</v>
      </c>
      <c r="D20" s="243">
        <f t="shared" si="0"/>
        <v>242</v>
      </c>
      <c r="E20" s="242">
        <f>'9 чемп'!Z18+'10 чемп'!AF10+'11 чемп'!AL22+'12 чемп'!AB22</f>
        <v>659</v>
      </c>
      <c r="F20" s="242">
        <f>'9 чемп'!AA18+'10 чемп'!AG10+'11 чемп'!AM22+'12 чемп'!AC22</f>
        <v>175</v>
      </c>
      <c r="G20" s="242">
        <f>'9 чемп'!AB18+'10 чемп'!AH10+'11 чемп'!AN22+'12 чемп'!AD22</f>
        <v>67</v>
      </c>
      <c r="H20" s="242">
        <f>'9 чемп'!AC18+'10 чемп'!AI10+'11 чемп'!AO22+'12 чемп'!AE22</f>
        <v>41</v>
      </c>
      <c r="I20" s="242">
        <f>'9 чемп'!AD18+'10 чемп'!AJ10+'11 чемп'!AP22+'12 чемп'!AF22</f>
        <v>67</v>
      </c>
      <c r="J20" s="243">
        <f>'9 чемп'!AE18+'10 чемп'!AK10+'11 чемп'!AQ22+'12 чемп'!AG22</f>
        <v>285</v>
      </c>
      <c r="K20" s="243">
        <f>'9 чемп'!AF18+'10 чемп'!AL10+'11 чемп'!AR22+'12 чемп'!AH22</f>
        <v>317</v>
      </c>
      <c r="L20" s="420">
        <f t="shared" si="1"/>
        <v>0.46095238095238095</v>
      </c>
      <c r="M20" s="29"/>
      <c r="N20" s="34" t="s">
        <v>773</v>
      </c>
      <c r="O20" s="27" t="s">
        <v>773</v>
      </c>
      <c r="P20" s="27" t="s">
        <v>773</v>
      </c>
      <c r="Q20" s="27" t="s">
        <v>773</v>
      </c>
      <c r="R20" s="27" t="s">
        <v>773</v>
      </c>
      <c r="S20" s="25" t="s">
        <v>773</v>
      </c>
      <c r="T20" s="25" t="s">
        <v>773</v>
      </c>
      <c r="U20" s="25" t="s">
        <v>773</v>
      </c>
      <c r="V20" s="25" t="s">
        <v>770</v>
      </c>
      <c r="W20" s="25" t="s">
        <v>759</v>
      </c>
      <c r="X20" s="25" t="s">
        <v>779</v>
      </c>
      <c r="Y20" s="25" t="s">
        <v>779</v>
      </c>
      <c r="Z20" s="32" t="s">
        <v>773</v>
      </c>
      <c r="AA20" s="32" t="s">
        <v>773</v>
      </c>
      <c r="AB20" s="32" t="s">
        <v>773</v>
      </c>
      <c r="AC20" s="332" t="s">
        <v>773</v>
      </c>
      <c r="AD20" s="27" t="s">
        <v>773</v>
      </c>
      <c r="AE20" s="36" t="s">
        <v>773</v>
      </c>
    </row>
    <row r="21" spans="1:31" ht="11.25">
      <c r="A21" s="404">
        <v>19</v>
      </c>
      <c r="B21" s="241" t="s">
        <v>123</v>
      </c>
      <c r="C21" s="242">
        <v>5</v>
      </c>
      <c r="D21" s="243">
        <f t="shared" si="0"/>
        <v>212</v>
      </c>
      <c r="E21" s="242">
        <f>'6 чемп'!P6+'7 чемп'!T10+'8 чемп'!P7+'13 чемп'!V13+'14 чемп'!X10</f>
        <v>586</v>
      </c>
      <c r="F21" s="242">
        <f>'6 чемп'!Q6+'7 чемп'!U10+'8 чемп'!Q7+'13 чемп'!W13+'14 чемп'!Y10</f>
        <v>146</v>
      </c>
      <c r="G21" s="242">
        <f>'6 чемп'!R6+'7 чемп'!V10+'8 чемп'!R7+'13 чемп'!X13+'14 чемп'!Z10</f>
        <v>63</v>
      </c>
      <c r="H21" s="242">
        <f>'6 чемп'!S6+'7 чемп'!W10+'8 чемп'!S7+'13 чемп'!Y13+'14 чемп'!AA10</f>
        <v>23</v>
      </c>
      <c r="I21" s="242">
        <f>'6 чемп'!T6+'7 чемп'!X10+'8 чемп'!T7+'13 чемп'!Z13+'14 чемп'!AB10</f>
        <v>60</v>
      </c>
      <c r="J21" s="243">
        <f>'6 чемп'!U6+'7 чемп'!Y10+'8 чемп'!U7+'13 чемп'!AA13+'14 чемп'!AC10</f>
        <v>220</v>
      </c>
      <c r="K21" s="243">
        <f>'6 чемп'!V6+'7 чемп'!Z10+'8 чемп'!V7+'13 чемп'!AB13+'14 чемп'!AD10</f>
        <v>228</v>
      </c>
      <c r="L21" s="420">
        <f t="shared" si="1"/>
        <v>0.4840182648401826</v>
      </c>
      <c r="M21" s="29"/>
      <c r="N21" s="34" t="s">
        <v>773</v>
      </c>
      <c r="O21" s="27" t="s">
        <v>773</v>
      </c>
      <c r="P21" s="27" t="s">
        <v>773</v>
      </c>
      <c r="Q21" s="27" t="s">
        <v>773</v>
      </c>
      <c r="R21" s="27" t="s">
        <v>773</v>
      </c>
      <c r="S21" s="27">
        <v>4</v>
      </c>
      <c r="T21" s="27">
        <v>8</v>
      </c>
      <c r="U21" s="27">
        <v>5</v>
      </c>
      <c r="V21" s="27" t="s">
        <v>773</v>
      </c>
      <c r="W21" s="29" t="s">
        <v>773</v>
      </c>
      <c r="X21" s="29" t="s">
        <v>773</v>
      </c>
      <c r="Y21" s="27" t="s">
        <v>773</v>
      </c>
      <c r="Z21" s="27">
        <v>11</v>
      </c>
      <c r="AA21" s="27">
        <v>8</v>
      </c>
      <c r="AB21" s="32" t="s">
        <v>773</v>
      </c>
      <c r="AC21" s="332" t="s">
        <v>773</v>
      </c>
      <c r="AD21" s="27" t="s">
        <v>773</v>
      </c>
      <c r="AE21" s="36" t="s">
        <v>773</v>
      </c>
    </row>
    <row r="22" spans="1:31" ht="11.25">
      <c r="A22" s="404">
        <v>20</v>
      </c>
      <c r="B22" s="241" t="s">
        <v>134</v>
      </c>
      <c r="C22" s="242">
        <v>3</v>
      </c>
      <c r="D22" s="243">
        <f t="shared" si="0"/>
        <v>200</v>
      </c>
      <c r="E22" s="242">
        <f>'9 чемп'!Z11+'10 чемп'!AF20+'12 чемп'!AB11</f>
        <v>559</v>
      </c>
      <c r="F22" s="242">
        <f>'9 чемп'!AA11+'10 чемп'!AG20+'12 чемп'!AC11</f>
        <v>142</v>
      </c>
      <c r="G22" s="242">
        <f>'9 чемп'!AB11+'10 чемп'!AH20+'12 чемп'!AD11</f>
        <v>59</v>
      </c>
      <c r="H22" s="242">
        <f>'9 чемп'!AC11+'10 чемп'!AI20+'12 чемп'!AE11</f>
        <v>23</v>
      </c>
      <c r="I22" s="242">
        <f>'9 чемп'!AD11+'10 чемп'!AJ20+'12 чемп'!AF11</f>
        <v>60</v>
      </c>
      <c r="J22" s="243">
        <f>'9 чемп'!AE11+'10 чемп'!AK20+'12 чемп'!AG11</f>
        <v>256</v>
      </c>
      <c r="K22" s="243">
        <f>'9 чемп'!AF11+'10 чемп'!AL20+'12 чемп'!AH11</f>
        <v>267</v>
      </c>
      <c r="L22" s="420">
        <f t="shared" si="1"/>
        <v>0.4694835680751174</v>
      </c>
      <c r="M22" s="29"/>
      <c r="N22" s="34" t="s">
        <v>773</v>
      </c>
      <c r="O22" s="27" t="s">
        <v>773</v>
      </c>
      <c r="P22" s="27" t="s">
        <v>773</v>
      </c>
      <c r="Q22" s="27" t="s">
        <v>773</v>
      </c>
      <c r="R22" s="27" t="s">
        <v>773</v>
      </c>
      <c r="S22" s="25" t="s">
        <v>773</v>
      </c>
      <c r="T22" s="25" t="s">
        <v>773</v>
      </c>
      <c r="U22" s="25" t="s">
        <v>773</v>
      </c>
      <c r="V22" s="27">
        <v>9</v>
      </c>
      <c r="W22" s="27">
        <v>18</v>
      </c>
      <c r="X22" s="27" t="s">
        <v>773</v>
      </c>
      <c r="Y22" s="27">
        <v>9</v>
      </c>
      <c r="Z22" s="27" t="s">
        <v>773</v>
      </c>
      <c r="AA22" s="27" t="s">
        <v>773</v>
      </c>
      <c r="AB22" s="32" t="s">
        <v>773</v>
      </c>
      <c r="AC22" s="332" t="s">
        <v>773</v>
      </c>
      <c r="AD22" s="27" t="s">
        <v>773</v>
      </c>
      <c r="AE22" s="36" t="s">
        <v>773</v>
      </c>
    </row>
    <row r="23" spans="1:31" ht="11.25">
      <c r="A23" s="404">
        <v>21</v>
      </c>
      <c r="B23" s="241" t="s">
        <v>445</v>
      </c>
      <c r="C23" s="242">
        <v>3</v>
      </c>
      <c r="D23" s="243">
        <f t="shared" si="0"/>
        <v>191</v>
      </c>
      <c r="E23" s="242">
        <f>'10 чемп'!AF3+'11 чемп'!AL9+'12 чемп'!AB26</f>
        <v>460</v>
      </c>
      <c r="F23" s="242">
        <f>'10 чемп'!AG3+'11 чемп'!AM9+'12 чемп'!AC26</f>
        <v>133</v>
      </c>
      <c r="G23" s="242">
        <f>'10 чемп'!AH3+'11 чемп'!AN9+'12 чемп'!AD26</f>
        <v>54</v>
      </c>
      <c r="H23" s="242">
        <f>'10 чемп'!AI3+'11 чемп'!AO9+'12 чемп'!AE26</f>
        <v>29</v>
      </c>
      <c r="I23" s="242">
        <f>'10 чемп'!AJ3+'11 чемп'!AP9+'12 чемп'!AF26</f>
        <v>50</v>
      </c>
      <c r="J23" s="243">
        <f>'10 чемп'!AK3+'11 чемп'!AQ9+'12 чемп'!AG26</f>
        <v>199</v>
      </c>
      <c r="K23" s="243">
        <f>'10 чемп'!AL3+'11 чемп'!AR9+'12 чемп'!AH26</f>
        <v>168</v>
      </c>
      <c r="L23" s="420">
        <f t="shared" si="1"/>
        <v>0.47869674185463656</v>
      </c>
      <c r="M23" s="29"/>
      <c r="N23" s="38" t="s">
        <v>773</v>
      </c>
      <c r="O23" s="25" t="s">
        <v>773</v>
      </c>
      <c r="P23" s="25" t="s">
        <v>773</v>
      </c>
      <c r="Q23" s="25" t="s">
        <v>773</v>
      </c>
      <c r="R23" s="25" t="s">
        <v>773</v>
      </c>
      <c r="S23" s="25" t="s">
        <v>773</v>
      </c>
      <c r="T23" s="25" t="s">
        <v>773</v>
      </c>
      <c r="U23" s="25" t="s">
        <v>773</v>
      </c>
      <c r="V23" s="25" t="s">
        <v>773</v>
      </c>
      <c r="W23" s="254" t="s">
        <v>756</v>
      </c>
      <c r="X23" s="32" t="s">
        <v>763</v>
      </c>
      <c r="Y23" s="32" t="s">
        <v>829</v>
      </c>
      <c r="Z23" s="32" t="s">
        <v>773</v>
      </c>
      <c r="AA23" s="32" t="s">
        <v>773</v>
      </c>
      <c r="AB23" s="32" t="s">
        <v>773</v>
      </c>
      <c r="AC23" s="332" t="s">
        <v>773</v>
      </c>
      <c r="AD23" s="27" t="s">
        <v>773</v>
      </c>
      <c r="AE23" s="36" t="s">
        <v>773</v>
      </c>
    </row>
    <row r="24" spans="1:31" ht="11.25">
      <c r="A24" s="404">
        <v>22</v>
      </c>
      <c r="B24" s="241" t="s">
        <v>138</v>
      </c>
      <c r="C24" s="242">
        <v>4</v>
      </c>
      <c r="D24" s="243">
        <f t="shared" si="0"/>
        <v>190</v>
      </c>
      <c r="E24" s="242">
        <f>'2 чемп'!V4+'3 чемп'!R10+'4 чемп'!T12+'9 чемп'!Z21</f>
        <v>521</v>
      </c>
      <c r="F24" s="242">
        <f>'2 чемп'!W4+'3 чемп'!S10+'4 чемп'!U12+'9 чемп'!AA21</f>
        <v>132</v>
      </c>
      <c r="G24" s="242">
        <f>'2 чемп'!X4+'3 чемп'!T10+'4 чемп'!V12+'9 чемп'!AB21</f>
        <v>56</v>
      </c>
      <c r="H24" s="242">
        <f>'2 чемп'!Y4+'3 чемп'!U10+'4 чемп'!W12+'9 чемп'!AC21</f>
        <v>22</v>
      </c>
      <c r="I24" s="242">
        <f>'2 чемп'!Z4+'3 чемп'!V10+'4 чемп'!X12+'9 чемп'!AD21</f>
        <v>54</v>
      </c>
      <c r="J24" s="243">
        <f>'2 чемп'!AA4+'3 чемп'!W10+'4 чемп'!Y12+'9 чемп'!AE21</f>
        <v>240</v>
      </c>
      <c r="K24" s="243">
        <f>'2 чемп'!AB4+'3 чемп'!X10+'4 чемп'!Z12+'9 чемп'!AF21</f>
        <v>239</v>
      </c>
      <c r="L24" s="420">
        <f t="shared" si="1"/>
        <v>0.4797979797979798</v>
      </c>
      <c r="M24" s="29"/>
      <c r="N24" s="38" t="s">
        <v>773</v>
      </c>
      <c r="O24" s="254" t="s">
        <v>758</v>
      </c>
      <c r="P24" s="25" t="s">
        <v>759</v>
      </c>
      <c r="Q24" s="25" t="s">
        <v>767</v>
      </c>
      <c r="R24" s="25" t="s">
        <v>773</v>
      </c>
      <c r="S24" s="25" t="s">
        <v>773</v>
      </c>
      <c r="T24" s="25" t="s">
        <v>773</v>
      </c>
      <c r="U24" s="25" t="s">
        <v>773</v>
      </c>
      <c r="V24" s="25" t="s">
        <v>774</v>
      </c>
      <c r="W24" s="32" t="s">
        <v>773</v>
      </c>
      <c r="X24" s="32" t="s">
        <v>773</v>
      </c>
      <c r="Y24" s="27" t="s">
        <v>773</v>
      </c>
      <c r="Z24" s="27" t="s">
        <v>773</v>
      </c>
      <c r="AA24" s="27" t="s">
        <v>773</v>
      </c>
      <c r="AB24" s="32" t="s">
        <v>773</v>
      </c>
      <c r="AC24" s="332" t="s">
        <v>773</v>
      </c>
      <c r="AD24" s="27" t="s">
        <v>773</v>
      </c>
      <c r="AE24" s="36" t="s">
        <v>773</v>
      </c>
    </row>
    <row r="25" spans="1:31" ht="11.25">
      <c r="A25" s="404">
        <v>23</v>
      </c>
      <c r="B25" s="241" t="s">
        <v>444</v>
      </c>
      <c r="C25" s="242">
        <v>3</v>
      </c>
      <c r="D25" s="243">
        <f t="shared" si="0"/>
        <v>186</v>
      </c>
      <c r="E25" s="242">
        <f>'10 чемп'!AF14+'11 чемп'!AL8+'12 чемп'!AB24</f>
        <v>489</v>
      </c>
      <c r="F25" s="242">
        <f>'10 чемп'!AG14+'11 чемп'!AM8+'12 чемп'!AC24</f>
        <v>133</v>
      </c>
      <c r="G25" s="242">
        <f>'10 чемп'!AH14+'11 чемп'!AN8+'12 чемп'!AD24</f>
        <v>50</v>
      </c>
      <c r="H25" s="242">
        <f>'10 чемп'!AI14+'11 чемп'!AO8+'12 чемп'!AE24</f>
        <v>36</v>
      </c>
      <c r="I25" s="242">
        <f>'10 чемп'!AJ14+'11 чемп'!AP8+'12 чемп'!AF24</f>
        <v>47</v>
      </c>
      <c r="J25" s="243">
        <f>'10 чемп'!AK14+'11 чемп'!AQ8+'12 чемп'!AG24</f>
        <v>204</v>
      </c>
      <c r="K25" s="243">
        <f>'10 чемп'!AL14+'11 чемп'!AR8+'12 чемп'!AH24</f>
        <v>189</v>
      </c>
      <c r="L25" s="420">
        <f t="shared" si="1"/>
        <v>0.46616541353383456</v>
      </c>
      <c r="M25" s="29"/>
      <c r="N25" s="38" t="s">
        <v>773</v>
      </c>
      <c r="O25" s="25" t="s">
        <v>773</v>
      </c>
      <c r="P25" s="25" t="s">
        <v>773</v>
      </c>
      <c r="Q25" s="25" t="s">
        <v>773</v>
      </c>
      <c r="R25" s="25" t="s">
        <v>773</v>
      </c>
      <c r="S25" s="25" t="s">
        <v>773</v>
      </c>
      <c r="T25" s="25" t="s">
        <v>773</v>
      </c>
      <c r="U25" s="25" t="s">
        <v>773</v>
      </c>
      <c r="V25" s="25" t="s">
        <v>773</v>
      </c>
      <c r="W25" s="32" t="s">
        <v>772</v>
      </c>
      <c r="X25" s="32" t="s">
        <v>765</v>
      </c>
      <c r="Y25" s="32" t="s">
        <v>784</v>
      </c>
      <c r="Z25" s="32" t="s">
        <v>773</v>
      </c>
      <c r="AA25" s="32" t="s">
        <v>773</v>
      </c>
      <c r="AB25" s="32" t="s">
        <v>773</v>
      </c>
      <c r="AC25" s="332" t="s">
        <v>773</v>
      </c>
      <c r="AD25" s="27" t="s">
        <v>773</v>
      </c>
      <c r="AE25" s="36" t="s">
        <v>773</v>
      </c>
    </row>
    <row r="26" spans="1:31" ht="11.25">
      <c r="A26" s="404">
        <v>24</v>
      </c>
      <c r="B26" s="241" t="s">
        <v>442</v>
      </c>
      <c r="C26" s="242">
        <v>3</v>
      </c>
      <c r="D26" s="243">
        <f t="shared" si="0"/>
        <v>178</v>
      </c>
      <c r="E26" s="242">
        <f>'10 чемп'!AF16+'11 чемп'!AL19+'12 чемп'!AB20</f>
        <v>497</v>
      </c>
      <c r="F26" s="242">
        <f>'10 чемп'!AG16+'11 чемп'!AM19+'12 чемп'!AC20</f>
        <v>133</v>
      </c>
      <c r="G26" s="242">
        <f>'10 чемп'!AH16+'11 чемп'!AN19+'12 чемп'!AD20</f>
        <v>51</v>
      </c>
      <c r="H26" s="242">
        <f>'10 чемп'!AI16+'11 чемп'!AO19+'12 чемп'!AE20</f>
        <v>25</v>
      </c>
      <c r="I26" s="242">
        <f>'10 чемп'!AJ16+'11 чемп'!AP19+'12 чемп'!AF20</f>
        <v>57</v>
      </c>
      <c r="J26" s="243">
        <f>'10 чемп'!AK16+'11 чемп'!AQ19+'12 чемп'!AG20</f>
        <v>189</v>
      </c>
      <c r="K26" s="243">
        <f>'10 чемп'!AL16+'11 чемп'!AR19+'12 чемп'!AH20</f>
        <v>189</v>
      </c>
      <c r="L26" s="420">
        <f t="shared" si="1"/>
        <v>0.44611528822055135</v>
      </c>
      <c r="M26" s="29"/>
      <c r="N26" s="38" t="s">
        <v>773</v>
      </c>
      <c r="O26" s="25" t="s">
        <v>773</v>
      </c>
      <c r="P26" s="25" t="s">
        <v>773</v>
      </c>
      <c r="Q26" s="25" t="s">
        <v>773</v>
      </c>
      <c r="R26" s="25" t="s">
        <v>773</v>
      </c>
      <c r="S26" s="25" t="s">
        <v>773</v>
      </c>
      <c r="T26" s="25" t="s">
        <v>773</v>
      </c>
      <c r="U26" s="25" t="s">
        <v>773</v>
      </c>
      <c r="V26" s="25" t="s">
        <v>773</v>
      </c>
      <c r="W26" s="32" t="s">
        <v>775</v>
      </c>
      <c r="X26" s="32" t="s">
        <v>768</v>
      </c>
      <c r="Y26" s="32" t="s">
        <v>776</v>
      </c>
      <c r="Z26" s="32" t="s">
        <v>773</v>
      </c>
      <c r="AA26" s="32" t="s">
        <v>773</v>
      </c>
      <c r="AB26" s="32" t="s">
        <v>773</v>
      </c>
      <c r="AC26" s="332" t="s">
        <v>773</v>
      </c>
      <c r="AD26" s="27" t="s">
        <v>773</v>
      </c>
      <c r="AE26" s="36" t="s">
        <v>773</v>
      </c>
    </row>
    <row r="27" spans="1:31" ht="11.25">
      <c r="A27" s="404">
        <v>25</v>
      </c>
      <c r="B27" s="241" t="s">
        <v>438</v>
      </c>
      <c r="C27" s="242">
        <v>3</v>
      </c>
      <c r="D27" s="243">
        <f t="shared" si="0"/>
        <v>169</v>
      </c>
      <c r="E27" s="242">
        <f>'9 чемп'!Z20+'10 чемп'!AF21+'11 чемп'!AL15</f>
        <v>477</v>
      </c>
      <c r="F27" s="242">
        <f>'9 чемп'!AA20+'10 чемп'!AG21+'11 чемп'!AM15</f>
        <v>129</v>
      </c>
      <c r="G27" s="242">
        <f>'9 чемп'!AB20+'10 чемп'!AH21+'11 чемп'!AN15</f>
        <v>46</v>
      </c>
      <c r="H27" s="242">
        <f>'9 чемп'!AC20+'10 чемп'!AI21+'11 чемп'!AO15</f>
        <v>31</v>
      </c>
      <c r="I27" s="242">
        <f>'9 чемп'!AD20+'10 чемп'!AJ21+'11 чемп'!AP15</f>
        <v>52</v>
      </c>
      <c r="J27" s="243">
        <f>'9 чемп'!AE20+'10 чемп'!AK21+'11 чемп'!AQ15</f>
        <v>211</v>
      </c>
      <c r="K27" s="243">
        <f>'9 чемп'!AF20+'10 чемп'!AL21+'11 чемп'!AR15</f>
        <v>241</v>
      </c>
      <c r="L27" s="420">
        <f t="shared" si="1"/>
        <v>0.43669250645994834</v>
      </c>
      <c r="M27" s="29"/>
      <c r="N27" s="34" t="s">
        <v>773</v>
      </c>
      <c r="O27" s="27" t="s">
        <v>773</v>
      </c>
      <c r="P27" s="27" t="s">
        <v>773</v>
      </c>
      <c r="Q27" s="27" t="s">
        <v>773</v>
      </c>
      <c r="R27" s="27" t="s">
        <v>773</v>
      </c>
      <c r="S27" s="25" t="s">
        <v>773</v>
      </c>
      <c r="T27" s="25" t="s">
        <v>773</v>
      </c>
      <c r="U27" s="25" t="s">
        <v>773</v>
      </c>
      <c r="V27" s="25" t="s">
        <v>776</v>
      </c>
      <c r="W27" s="25" t="s">
        <v>774</v>
      </c>
      <c r="X27" s="25" t="s">
        <v>757</v>
      </c>
      <c r="Y27" s="27" t="s">
        <v>773</v>
      </c>
      <c r="Z27" s="27" t="s">
        <v>773</v>
      </c>
      <c r="AA27" s="27" t="s">
        <v>773</v>
      </c>
      <c r="AB27" s="32" t="s">
        <v>773</v>
      </c>
      <c r="AC27" s="332" t="s">
        <v>773</v>
      </c>
      <c r="AD27" s="27" t="s">
        <v>773</v>
      </c>
      <c r="AE27" s="36" t="s">
        <v>773</v>
      </c>
    </row>
    <row r="28" spans="1:31" ht="11.25">
      <c r="A28" s="404">
        <v>26</v>
      </c>
      <c r="B28" s="241" t="s">
        <v>964</v>
      </c>
      <c r="C28" s="242">
        <v>3</v>
      </c>
      <c r="D28" s="243">
        <f t="shared" si="0"/>
        <v>159</v>
      </c>
      <c r="E28" s="242">
        <f>'12 чемп'!AB15+'13 чемп'!V11+'14 чемп'!X15</f>
        <v>422</v>
      </c>
      <c r="F28" s="242">
        <f>'12 чемп'!AC15+'13 чемп'!W11+'14 чемп'!Y15</f>
        <v>118</v>
      </c>
      <c r="G28" s="242">
        <f>'12 чемп'!AD15+'13 чемп'!X11+'14 чемп'!Z15</f>
        <v>44</v>
      </c>
      <c r="H28" s="242">
        <f>'12 чемп'!AE15+'13 чемп'!Y11+'14 чемп'!AA15</f>
        <v>27</v>
      </c>
      <c r="I28" s="242">
        <f>'12 чемп'!AF15+'13 чемп'!Z11+'14 чемп'!AB15</f>
        <v>47</v>
      </c>
      <c r="J28" s="243">
        <f>'12 чемп'!AG15+'13 чемп'!AA11+'14 чемп'!AC15</f>
        <v>213</v>
      </c>
      <c r="K28" s="243">
        <f>'12 чемп'!AH15+'13 чемп'!AB11+'14 чемп'!AD15</f>
        <v>221</v>
      </c>
      <c r="L28" s="420">
        <f t="shared" si="1"/>
        <v>0.4491525423728814</v>
      </c>
      <c r="M28" s="29"/>
      <c r="N28" s="34" t="s">
        <v>773</v>
      </c>
      <c r="O28" s="27" t="s">
        <v>773</v>
      </c>
      <c r="P28" s="27" t="s">
        <v>773</v>
      </c>
      <c r="Q28" s="27" t="s">
        <v>773</v>
      </c>
      <c r="R28" s="27" t="s">
        <v>773</v>
      </c>
      <c r="S28" s="25" t="s">
        <v>773</v>
      </c>
      <c r="T28" s="25" t="s">
        <v>773</v>
      </c>
      <c r="U28" s="25" t="s">
        <v>773</v>
      </c>
      <c r="V28" s="27" t="s">
        <v>773</v>
      </c>
      <c r="W28" s="27" t="s">
        <v>773</v>
      </c>
      <c r="X28" s="27" t="s">
        <v>773</v>
      </c>
      <c r="Y28" s="27">
        <v>13</v>
      </c>
      <c r="Z28" s="27">
        <v>9</v>
      </c>
      <c r="AA28" s="27">
        <v>13</v>
      </c>
      <c r="AB28" s="32" t="s">
        <v>773</v>
      </c>
      <c r="AC28" s="332" t="s">
        <v>773</v>
      </c>
      <c r="AD28" s="27" t="s">
        <v>773</v>
      </c>
      <c r="AE28" s="36" t="s">
        <v>773</v>
      </c>
    </row>
    <row r="29" spans="1:31" ht="11.25">
      <c r="A29" s="404">
        <v>27</v>
      </c>
      <c r="B29" s="241" t="s">
        <v>965</v>
      </c>
      <c r="C29" s="242">
        <v>3</v>
      </c>
      <c r="D29" s="243">
        <f t="shared" si="0"/>
        <v>151</v>
      </c>
      <c r="E29" s="242">
        <f>'12 чемп'!AB17+'13 чемп'!V14+'14 чемп'!X16</f>
        <v>430</v>
      </c>
      <c r="F29" s="242">
        <f>'12 чемп'!AC17+'13 чемп'!W14+'14 чемп'!Y16</f>
        <v>118</v>
      </c>
      <c r="G29" s="242">
        <f>'12 чемп'!AD17+'13 чемп'!X14+'14 чемп'!Z16</f>
        <v>42</v>
      </c>
      <c r="H29" s="242">
        <f>'12 чемп'!AE17+'13 чемп'!Y14+'14 чемп'!AA16</f>
        <v>25</v>
      </c>
      <c r="I29" s="242">
        <f>'12 чемп'!AF17+'13 чемп'!Z14+'14 чемп'!AB16</f>
        <v>51</v>
      </c>
      <c r="J29" s="243">
        <f>'12 чемп'!AG17+'13 чемп'!AA14+'14 чемп'!AC16</f>
        <v>214</v>
      </c>
      <c r="K29" s="243">
        <f>'12 чемп'!AH17+'13 чемп'!AB14+'14 чемп'!AD16</f>
        <v>239</v>
      </c>
      <c r="L29" s="420">
        <f t="shared" si="1"/>
        <v>0.4265536723163842</v>
      </c>
      <c r="M29" s="29"/>
      <c r="N29" s="34" t="s">
        <v>773</v>
      </c>
      <c r="O29" s="27" t="s">
        <v>773</v>
      </c>
      <c r="P29" s="27" t="s">
        <v>773</v>
      </c>
      <c r="Q29" s="27" t="s">
        <v>773</v>
      </c>
      <c r="R29" s="27" t="s">
        <v>773</v>
      </c>
      <c r="S29" s="25" t="s">
        <v>773</v>
      </c>
      <c r="T29" s="25" t="s">
        <v>773</v>
      </c>
      <c r="U29" s="25" t="s">
        <v>773</v>
      </c>
      <c r="V29" s="27" t="s">
        <v>773</v>
      </c>
      <c r="W29" s="27" t="s">
        <v>773</v>
      </c>
      <c r="X29" s="27" t="s">
        <v>773</v>
      </c>
      <c r="Y29" s="27">
        <v>15</v>
      </c>
      <c r="Z29" s="27">
        <v>12</v>
      </c>
      <c r="AA29" s="27">
        <v>14</v>
      </c>
      <c r="AB29" s="32" t="s">
        <v>773</v>
      </c>
      <c r="AC29" s="332" t="s">
        <v>773</v>
      </c>
      <c r="AD29" s="27" t="s">
        <v>773</v>
      </c>
      <c r="AE29" s="36" t="s">
        <v>773</v>
      </c>
    </row>
    <row r="30" spans="1:31" ht="11.25">
      <c r="A30" s="404">
        <v>28</v>
      </c>
      <c r="B30" s="241" t="s">
        <v>130</v>
      </c>
      <c r="C30" s="242">
        <v>5</v>
      </c>
      <c r="D30" s="243">
        <f t="shared" si="0"/>
        <v>145</v>
      </c>
      <c r="E30" s="242">
        <f>'1 чемп'!N8+'2 чемп'!V20+'6 чемп'!P3+'7 чемп'!T18+'8 чемп'!P14</f>
        <v>468</v>
      </c>
      <c r="F30" s="242">
        <f>'1 чемп'!O8+'2 чемп'!W20+'6 чемп'!Q3+'7 чемп'!U18+'8 чемп'!Q14</f>
        <v>126</v>
      </c>
      <c r="G30" s="242">
        <f>'1 чемп'!P8+'2 чемп'!X20+'6 чемп'!R3+'7 чемп'!V18+'8 чемп'!R14</f>
        <v>38</v>
      </c>
      <c r="H30" s="242">
        <f>'1 чемп'!Q8+'2 чемп'!Y20+'6 чемп'!S3+'7 чемп'!W18+'8 чемп'!S14</f>
        <v>31</v>
      </c>
      <c r="I30" s="242">
        <f>'1 чемп'!R8+'2 чемп'!Z20+'6 чемп'!T3+'7 чемп'!X18+'8 чемп'!T14</f>
        <v>57</v>
      </c>
      <c r="J30" s="243">
        <f>'1 чемп'!S8+'2 чемп'!AA20+'6 чемп'!U3+'7 чемп'!Y18+'8 чемп'!U14</f>
        <v>166</v>
      </c>
      <c r="K30" s="243">
        <f>'1 чемп'!T8+'2 чемп'!AB20+'6 чемп'!V3+'7 чемп'!Z18+'8 чемп'!V14</f>
        <v>204</v>
      </c>
      <c r="L30" s="420">
        <f t="shared" si="1"/>
        <v>0.3835978835978836</v>
      </c>
      <c r="M30" s="29"/>
      <c r="N30" s="38" t="s">
        <v>765</v>
      </c>
      <c r="O30" s="25" t="s">
        <v>776</v>
      </c>
      <c r="P30" s="25" t="s">
        <v>773</v>
      </c>
      <c r="Q30" s="25" t="s">
        <v>773</v>
      </c>
      <c r="R30" s="25" t="s">
        <v>773</v>
      </c>
      <c r="S30" s="254" t="s">
        <v>756</v>
      </c>
      <c r="T30" s="25" t="s">
        <v>770</v>
      </c>
      <c r="U30" s="25" t="s">
        <v>772</v>
      </c>
      <c r="V30" s="25" t="s">
        <v>773</v>
      </c>
      <c r="W30" s="32" t="s">
        <v>773</v>
      </c>
      <c r="X30" s="32" t="s">
        <v>773</v>
      </c>
      <c r="Y30" s="27" t="s">
        <v>773</v>
      </c>
      <c r="Z30" s="27" t="s">
        <v>773</v>
      </c>
      <c r="AA30" s="27" t="s">
        <v>773</v>
      </c>
      <c r="AB30" s="32" t="s">
        <v>773</v>
      </c>
      <c r="AC30" s="332" t="s">
        <v>773</v>
      </c>
      <c r="AD30" s="27" t="s">
        <v>773</v>
      </c>
      <c r="AE30" s="36" t="s">
        <v>773</v>
      </c>
    </row>
    <row r="31" spans="1:31" ht="11.25">
      <c r="A31" s="404">
        <v>29</v>
      </c>
      <c r="B31" s="241" t="s">
        <v>434</v>
      </c>
      <c r="C31" s="242">
        <v>3</v>
      </c>
      <c r="D31" s="243">
        <f t="shared" si="0"/>
        <v>143</v>
      </c>
      <c r="E31" s="242">
        <f>'9 чемп'!Z22+'10 чемп'!AF28+'11 чемп'!AL32</f>
        <v>462</v>
      </c>
      <c r="F31" s="242">
        <f>'9 чемп'!AA22+'10 чемп'!AG28+'11 чемп'!AM32</f>
        <v>129</v>
      </c>
      <c r="G31" s="242">
        <f>'9 чемп'!AB22+'10 чемп'!AH28+'11 чемп'!AN32</f>
        <v>40</v>
      </c>
      <c r="H31" s="242">
        <f>'9 чемп'!AC22+'10 чемп'!AI28+'11 чемп'!AO32</f>
        <v>23</v>
      </c>
      <c r="I31" s="242">
        <f>'9 чемп'!AD22+'10 чемп'!AJ28+'11 чемп'!AP32</f>
        <v>66</v>
      </c>
      <c r="J31" s="243">
        <f>'9 чемп'!AE22+'10 чемп'!AK28+'11 чемп'!AQ32</f>
        <v>198</v>
      </c>
      <c r="K31" s="243">
        <f>'9 чемп'!AF22+'10 чемп'!AL28+'11 чемп'!AR32</f>
        <v>269</v>
      </c>
      <c r="L31" s="420">
        <f t="shared" si="1"/>
        <v>0.3695090439276486</v>
      </c>
      <c r="M31" s="29"/>
      <c r="N31" s="34" t="s">
        <v>773</v>
      </c>
      <c r="O31" s="27" t="s">
        <v>773</v>
      </c>
      <c r="P31" s="27" t="s">
        <v>773</v>
      </c>
      <c r="Q31" s="27" t="s">
        <v>773</v>
      </c>
      <c r="R31" s="27" t="s">
        <v>773</v>
      </c>
      <c r="S31" s="25" t="s">
        <v>773</v>
      </c>
      <c r="T31" s="25" t="s">
        <v>773</v>
      </c>
      <c r="U31" s="25" t="s">
        <v>773</v>
      </c>
      <c r="V31" s="25" t="s">
        <v>779</v>
      </c>
      <c r="W31" s="25" t="s">
        <v>780</v>
      </c>
      <c r="X31" s="25" t="s">
        <v>832</v>
      </c>
      <c r="Y31" s="27" t="s">
        <v>773</v>
      </c>
      <c r="Z31" s="27" t="s">
        <v>773</v>
      </c>
      <c r="AA31" s="27" t="s">
        <v>773</v>
      </c>
      <c r="AB31" s="32" t="s">
        <v>773</v>
      </c>
      <c r="AC31" s="332" t="s">
        <v>773</v>
      </c>
      <c r="AD31" s="27" t="s">
        <v>773</v>
      </c>
      <c r="AE31" s="36" t="s">
        <v>773</v>
      </c>
    </row>
    <row r="32" spans="1:31" ht="11.25">
      <c r="A32" s="404">
        <v>30</v>
      </c>
      <c r="B32" s="241" t="s">
        <v>1051</v>
      </c>
      <c r="C32" s="242">
        <v>3</v>
      </c>
      <c r="D32" s="243">
        <f t="shared" si="0"/>
        <v>142</v>
      </c>
      <c r="E32" s="242">
        <f>'14 чемп'!X9+'15 чемп'!R9+'16 чемп'!T5</f>
        <v>347</v>
      </c>
      <c r="F32" s="242">
        <f>'14 чемп'!Y9+'15 чемп'!S9+'16 чемп'!U5</f>
        <v>94</v>
      </c>
      <c r="G32" s="242">
        <f>'14 чемп'!Z9+'15 чемп'!T9+'16 чемп'!V5</f>
        <v>39</v>
      </c>
      <c r="H32" s="242">
        <f>'14 чемп'!AA9+'15 чемп'!U9+'16 чемп'!W5</f>
        <v>25</v>
      </c>
      <c r="I32" s="242">
        <f>'14 чемп'!AB9+'15 чемп'!V9+'16 чемп'!X5</f>
        <v>30</v>
      </c>
      <c r="J32" s="243">
        <f>'14 чемп'!AC9+'15 чемп'!W9+'16 чемп'!Y5</f>
        <v>176</v>
      </c>
      <c r="K32" s="243">
        <f>'14 чемп'!AD9+'15 чемп'!X9+'16 чемп'!Z5</f>
        <v>171</v>
      </c>
      <c r="L32" s="420">
        <f t="shared" si="1"/>
        <v>0.5035460992907801</v>
      </c>
      <c r="M32" s="29"/>
      <c r="N32" s="38" t="s">
        <v>773</v>
      </c>
      <c r="O32" s="27" t="s">
        <v>773</v>
      </c>
      <c r="P32" s="27" t="s">
        <v>773</v>
      </c>
      <c r="Q32" s="27" t="s">
        <v>773</v>
      </c>
      <c r="R32" s="27" t="s">
        <v>773</v>
      </c>
      <c r="S32" s="27" t="s">
        <v>773</v>
      </c>
      <c r="T32" s="25" t="s">
        <v>773</v>
      </c>
      <c r="U32" s="25" t="s">
        <v>773</v>
      </c>
      <c r="V32" s="25" t="s">
        <v>773</v>
      </c>
      <c r="W32" s="25" t="s">
        <v>773</v>
      </c>
      <c r="X32" s="25" t="s">
        <v>773</v>
      </c>
      <c r="Y32" s="27" t="s">
        <v>773</v>
      </c>
      <c r="Z32" s="27" t="s">
        <v>773</v>
      </c>
      <c r="AA32" s="27">
        <v>7</v>
      </c>
      <c r="AB32" s="27">
        <v>7</v>
      </c>
      <c r="AC32" s="348">
        <v>3</v>
      </c>
      <c r="AD32" s="27" t="s">
        <v>773</v>
      </c>
      <c r="AE32" s="36" t="s">
        <v>773</v>
      </c>
    </row>
    <row r="33" spans="1:31" ht="11.25">
      <c r="A33" s="404">
        <v>31</v>
      </c>
      <c r="B33" s="241" t="s">
        <v>136</v>
      </c>
      <c r="C33" s="242">
        <v>2</v>
      </c>
      <c r="D33" s="243">
        <f t="shared" si="0"/>
        <v>140</v>
      </c>
      <c r="E33" s="242">
        <f>'9 чемп'!Z12+'10 чемп'!AF12</f>
        <v>409</v>
      </c>
      <c r="F33" s="242">
        <f>'9 чемп'!AA12+'10 чемп'!AG12</f>
        <v>96</v>
      </c>
      <c r="G33" s="242">
        <f>'9 чемп'!AB12+'10 чемп'!AH12</f>
        <v>40</v>
      </c>
      <c r="H33" s="242">
        <f>'9 чемп'!AC12+'10 чемп'!AI12</f>
        <v>20</v>
      </c>
      <c r="I33" s="242">
        <f>'9 чемп'!AD12+'10 чемп'!AJ12</f>
        <v>36</v>
      </c>
      <c r="J33" s="243">
        <f>'9 чемп'!AE12+'10 чемп'!AK12</f>
        <v>186</v>
      </c>
      <c r="K33" s="243">
        <f>'9 чемп'!AF12+'10 чемп'!AL12</f>
        <v>174</v>
      </c>
      <c r="L33" s="420">
        <f t="shared" si="1"/>
        <v>0.4861111111111111</v>
      </c>
      <c r="M33" s="29"/>
      <c r="N33" s="34" t="s">
        <v>773</v>
      </c>
      <c r="O33" s="27" t="s">
        <v>773</v>
      </c>
      <c r="P33" s="27" t="s">
        <v>773</v>
      </c>
      <c r="Q33" s="27" t="s">
        <v>773</v>
      </c>
      <c r="R33" s="27" t="s">
        <v>773</v>
      </c>
      <c r="S33" s="25" t="s">
        <v>773</v>
      </c>
      <c r="T33" s="25" t="s">
        <v>773</v>
      </c>
      <c r="U33" s="25" t="s">
        <v>773</v>
      </c>
      <c r="V33" s="27">
        <v>10</v>
      </c>
      <c r="W33" s="27">
        <v>10</v>
      </c>
      <c r="X33" s="27" t="s">
        <v>773</v>
      </c>
      <c r="Y33" s="27" t="s">
        <v>773</v>
      </c>
      <c r="Z33" s="27" t="s">
        <v>773</v>
      </c>
      <c r="AA33" s="27" t="s">
        <v>773</v>
      </c>
      <c r="AB33" s="32" t="s">
        <v>773</v>
      </c>
      <c r="AC33" s="332" t="s">
        <v>773</v>
      </c>
      <c r="AD33" s="27" t="s">
        <v>773</v>
      </c>
      <c r="AE33" s="36" t="s">
        <v>773</v>
      </c>
    </row>
    <row r="34" spans="1:31" ht="11.25">
      <c r="A34" s="404">
        <v>32</v>
      </c>
      <c r="B34" s="241" t="s">
        <v>135</v>
      </c>
      <c r="C34" s="242">
        <v>2</v>
      </c>
      <c r="D34" s="243">
        <f t="shared" si="0"/>
        <v>138</v>
      </c>
      <c r="E34" s="242">
        <f>'9 чемп'!Z8+'10 чемп'!AF17</f>
        <v>389</v>
      </c>
      <c r="F34" s="242">
        <f>'9 чемп'!AA8+'10 чемп'!AG17</f>
        <v>96</v>
      </c>
      <c r="G34" s="242">
        <f>'9 чемп'!AB8+'10 чемп'!AH17</f>
        <v>39</v>
      </c>
      <c r="H34" s="242">
        <f>'9 чемп'!AC8+'10 чемп'!AI17</f>
        <v>21</v>
      </c>
      <c r="I34" s="242">
        <f>'9 чемп'!AD8+'10 чемп'!AJ17</f>
        <v>36</v>
      </c>
      <c r="J34" s="243">
        <f>'9 чемп'!AE8+'10 чемп'!AK17</f>
        <v>165</v>
      </c>
      <c r="K34" s="243">
        <f>'9 чемп'!AF8+'10 чемп'!AL17</f>
        <v>157</v>
      </c>
      <c r="L34" s="420">
        <f t="shared" si="1"/>
        <v>0.4791666666666667</v>
      </c>
      <c r="M34" s="29"/>
      <c r="N34" s="34" t="s">
        <v>773</v>
      </c>
      <c r="O34" s="27" t="s">
        <v>773</v>
      </c>
      <c r="P34" s="27" t="s">
        <v>773</v>
      </c>
      <c r="Q34" s="27" t="s">
        <v>773</v>
      </c>
      <c r="R34" s="27" t="s">
        <v>773</v>
      </c>
      <c r="S34" s="25" t="s">
        <v>773</v>
      </c>
      <c r="T34" s="25" t="s">
        <v>773</v>
      </c>
      <c r="U34" s="25" t="s">
        <v>773</v>
      </c>
      <c r="V34" s="27">
        <v>6</v>
      </c>
      <c r="W34" s="27">
        <v>15</v>
      </c>
      <c r="X34" s="27" t="s">
        <v>773</v>
      </c>
      <c r="Y34" s="27" t="s">
        <v>773</v>
      </c>
      <c r="Z34" s="27" t="s">
        <v>773</v>
      </c>
      <c r="AA34" s="27" t="s">
        <v>773</v>
      </c>
      <c r="AB34" s="32" t="s">
        <v>773</v>
      </c>
      <c r="AC34" s="332" t="s">
        <v>773</v>
      </c>
      <c r="AD34" s="27" t="s">
        <v>773</v>
      </c>
      <c r="AE34" s="36" t="s">
        <v>773</v>
      </c>
    </row>
    <row r="35" spans="1:31" ht="11.25">
      <c r="A35" s="404">
        <v>33</v>
      </c>
      <c r="B35" s="241" t="s">
        <v>446</v>
      </c>
      <c r="C35" s="242">
        <v>2</v>
      </c>
      <c r="D35" s="243">
        <f aca="true" t="shared" si="2" ref="D35:D70">G35*3+H35</f>
        <v>138</v>
      </c>
      <c r="E35" s="242">
        <f>'10 чемп'!AF5+'11 чемп'!AL18</f>
        <v>323</v>
      </c>
      <c r="F35" s="242">
        <f>'10 чемп'!AG5+'11 чемп'!AM18</f>
        <v>87</v>
      </c>
      <c r="G35" s="242">
        <f>'10 чемп'!AH5+'11 чемп'!AN18</f>
        <v>39</v>
      </c>
      <c r="H35" s="242">
        <f>'10 чемп'!AI5+'11 чемп'!AO18</f>
        <v>21</v>
      </c>
      <c r="I35" s="242">
        <f>'10 чемп'!AJ5+'11 чемп'!AP18</f>
        <v>27</v>
      </c>
      <c r="J35" s="243">
        <f>'10 чемп'!AK5+'11 чемп'!AQ18</f>
        <v>139</v>
      </c>
      <c r="K35" s="243">
        <f>'10 чемп'!AL5+'11 чемп'!AR18</f>
        <v>135</v>
      </c>
      <c r="L35" s="420">
        <f t="shared" si="1"/>
        <v>0.5287356321839081</v>
      </c>
      <c r="M35" s="29"/>
      <c r="N35" s="38" t="s">
        <v>773</v>
      </c>
      <c r="O35" s="25" t="s">
        <v>773</v>
      </c>
      <c r="P35" s="25" t="s">
        <v>773</v>
      </c>
      <c r="Q35" s="25" t="s">
        <v>773</v>
      </c>
      <c r="R35" s="25" t="s">
        <v>773</v>
      </c>
      <c r="S35" s="25" t="s">
        <v>773</v>
      </c>
      <c r="T35" s="25" t="s">
        <v>773</v>
      </c>
      <c r="U35" s="25" t="s">
        <v>773</v>
      </c>
      <c r="V35" s="25" t="s">
        <v>773</v>
      </c>
      <c r="W35" s="254" t="s">
        <v>766</v>
      </c>
      <c r="X35" s="32" t="s">
        <v>770</v>
      </c>
      <c r="Y35" s="27" t="s">
        <v>773</v>
      </c>
      <c r="Z35" s="27" t="s">
        <v>773</v>
      </c>
      <c r="AA35" s="27" t="s">
        <v>773</v>
      </c>
      <c r="AB35" s="32" t="s">
        <v>773</v>
      </c>
      <c r="AC35" s="332" t="s">
        <v>773</v>
      </c>
      <c r="AD35" s="27" t="s">
        <v>773</v>
      </c>
      <c r="AE35" s="36" t="s">
        <v>773</v>
      </c>
    </row>
    <row r="36" spans="1:31" ht="11.25">
      <c r="A36" s="404">
        <v>34</v>
      </c>
      <c r="B36" s="241" t="s">
        <v>1016</v>
      </c>
      <c r="C36" s="242">
        <v>3</v>
      </c>
      <c r="D36" s="243">
        <f t="shared" si="2"/>
        <v>131</v>
      </c>
      <c r="E36" s="242">
        <f>'13 чемп'!V18+'14 чемп'!X6+'15 чемп'!R10</f>
        <v>361</v>
      </c>
      <c r="F36" s="242">
        <f>'13 чемп'!W18+'14 чемп'!Y6+'15 чемп'!S10</f>
        <v>98</v>
      </c>
      <c r="G36" s="242">
        <f>'13 чемп'!X18+'14 чемп'!Z6+'15 чемп'!T10</f>
        <v>37</v>
      </c>
      <c r="H36" s="242">
        <f>'13 чемп'!Y18+'14 чемп'!AA6+'15 чемп'!U10</f>
        <v>20</v>
      </c>
      <c r="I36" s="242">
        <f>'13 чемп'!Z18+'14 чемп'!AB6+'15 чемп'!V10</f>
        <v>41</v>
      </c>
      <c r="J36" s="243">
        <f>'13 чемп'!AA18+'14 чемп'!AC6+'15 чемп'!W10</f>
        <v>158</v>
      </c>
      <c r="K36" s="243">
        <f>'13 чемп'!AB18+'14 чемп'!AD6+'15 чемп'!X10</f>
        <v>152</v>
      </c>
      <c r="L36" s="420">
        <f t="shared" si="1"/>
        <v>0.445578231292517</v>
      </c>
      <c r="M36" s="29"/>
      <c r="N36" s="38" t="s">
        <v>773</v>
      </c>
      <c r="O36" s="27" t="s">
        <v>773</v>
      </c>
      <c r="P36" s="27" t="s">
        <v>773</v>
      </c>
      <c r="Q36" s="27" t="s">
        <v>773</v>
      </c>
      <c r="R36" s="27" t="s">
        <v>773</v>
      </c>
      <c r="S36" s="27" t="s">
        <v>773</v>
      </c>
      <c r="T36" s="25" t="s">
        <v>773</v>
      </c>
      <c r="U36" s="25" t="s">
        <v>773</v>
      </c>
      <c r="V36" s="25" t="s">
        <v>773</v>
      </c>
      <c r="W36" s="25" t="s">
        <v>773</v>
      </c>
      <c r="X36" s="25" t="s">
        <v>773</v>
      </c>
      <c r="Y36" s="27" t="s">
        <v>773</v>
      </c>
      <c r="Z36" s="27">
        <v>16</v>
      </c>
      <c r="AA36" s="27">
        <v>4</v>
      </c>
      <c r="AB36" s="27">
        <v>8</v>
      </c>
      <c r="AC36" s="332" t="s">
        <v>773</v>
      </c>
      <c r="AD36" s="27" t="s">
        <v>773</v>
      </c>
      <c r="AE36" s="36" t="s">
        <v>773</v>
      </c>
    </row>
    <row r="37" spans="1:31" ht="11.25">
      <c r="A37" s="404">
        <v>35</v>
      </c>
      <c r="B37" s="266" t="s">
        <v>1102</v>
      </c>
      <c r="C37" s="267">
        <v>3</v>
      </c>
      <c r="D37" s="268">
        <f t="shared" si="2"/>
        <v>131</v>
      </c>
      <c r="E37" s="267">
        <f>'16 чемп'!T3+'17 чемп'!R8+'18 чемп'!R11</f>
        <v>339</v>
      </c>
      <c r="F37" s="267">
        <f>'16 чемп'!U3+'17 чемп'!S8+'18 чемп'!S11</f>
        <v>82</v>
      </c>
      <c r="G37" s="267">
        <f>'16 чемп'!V3+'17 чемп'!T8+'18 чемп'!T11</f>
        <v>36</v>
      </c>
      <c r="H37" s="267">
        <f>'16 чемп'!W3+'17 чемп'!U8+'18 чемп'!U11</f>
        <v>23</v>
      </c>
      <c r="I37" s="267">
        <f>'16 чемп'!X3+'17 чемп'!V8+'18 чемп'!V11</f>
        <v>23</v>
      </c>
      <c r="J37" s="268">
        <f>'16 чемп'!Y3+'17 чемп'!W8+'18 чемп'!W11</f>
        <v>138</v>
      </c>
      <c r="K37" s="268">
        <f>'16 чемп'!Z3+'17 чемп'!X8+'18 чемп'!X11</f>
        <v>112</v>
      </c>
      <c r="L37" s="421">
        <f t="shared" si="1"/>
        <v>0.532520325203252</v>
      </c>
      <c r="M37" s="29"/>
      <c r="N37" s="34" t="s">
        <v>773</v>
      </c>
      <c r="O37" s="27" t="s">
        <v>773</v>
      </c>
      <c r="P37" s="27" t="s">
        <v>773</v>
      </c>
      <c r="Q37" s="27" t="s">
        <v>773</v>
      </c>
      <c r="R37" s="27" t="s">
        <v>773</v>
      </c>
      <c r="S37" s="25" t="s">
        <v>773</v>
      </c>
      <c r="T37" s="25" t="s">
        <v>773</v>
      </c>
      <c r="U37" s="25" t="s">
        <v>773</v>
      </c>
      <c r="V37" s="27" t="s">
        <v>773</v>
      </c>
      <c r="W37" s="27" t="s">
        <v>773</v>
      </c>
      <c r="X37" s="27" t="s">
        <v>773</v>
      </c>
      <c r="Y37" s="27" t="s">
        <v>773</v>
      </c>
      <c r="Z37" s="27" t="s">
        <v>773</v>
      </c>
      <c r="AA37" s="27" t="s">
        <v>773</v>
      </c>
      <c r="AB37" s="27" t="s">
        <v>773</v>
      </c>
      <c r="AC37" s="348">
        <v>1</v>
      </c>
      <c r="AD37" s="27">
        <v>6</v>
      </c>
      <c r="AE37" s="36">
        <v>9</v>
      </c>
    </row>
    <row r="38" spans="1:31" ht="11.25">
      <c r="A38" s="404">
        <v>36</v>
      </c>
      <c r="B38" s="241" t="s">
        <v>137</v>
      </c>
      <c r="C38" s="242">
        <v>3</v>
      </c>
      <c r="D38" s="243">
        <f t="shared" si="2"/>
        <v>126</v>
      </c>
      <c r="E38" s="242">
        <f>'1 чемп'!N12+'2 чемп'!V3+'4 чемп'!T8</f>
        <v>328</v>
      </c>
      <c r="F38" s="242">
        <f>'1 чемп'!O12+'2 чемп'!W3+'4 чемп'!U8</f>
        <v>82</v>
      </c>
      <c r="G38" s="242">
        <f>'1 чемп'!P12+'2 чемп'!X3+'4 чемп'!V8</f>
        <v>38</v>
      </c>
      <c r="H38" s="242">
        <f>'1 чемп'!Q12+'2 чемп'!Y3+'4 чемп'!W8</f>
        <v>12</v>
      </c>
      <c r="I38" s="242">
        <f>'1 чемп'!R12+'2 чемп'!Z3+'4 чемп'!X8</f>
        <v>32</v>
      </c>
      <c r="J38" s="243">
        <f>'1 чемп'!S12+'2 чемп'!AA3+'4 чемп'!Y8</f>
        <v>127</v>
      </c>
      <c r="K38" s="243">
        <f>'1 чемп'!T12+'2 чемп'!AB3+'4 чемп'!Z8</f>
        <v>128</v>
      </c>
      <c r="L38" s="420">
        <f t="shared" si="1"/>
        <v>0.5121951219512195</v>
      </c>
      <c r="M38" s="29"/>
      <c r="N38" s="38" t="s">
        <v>767</v>
      </c>
      <c r="O38" s="254" t="s">
        <v>756</v>
      </c>
      <c r="P38" s="25" t="s">
        <v>773</v>
      </c>
      <c r="Q38" s="25" t="s">
        <v>765</v>
      </c>
      <c r="R38" s="25" t="s">
        <v>773</v>
      </c>
      <c r="S38" s="25" t="s">
        <v>773</v>
      </c>
      <c r="T38" s="25" t="s">
        <v>773</v>
      </c>
      <c r="U38" s="25" t="s">
        <v>773</v>
      </c>
      <c r="V38" s="25" t="s">
        <v>773</v>
      </c>
      <c r="W38" s="32" t="s">
        <v>773</v>
      </c>
      <c r="X38" s="32" t="s">
        <v>773</v>
      </c>
      <c r="Y38" s="27" t="s">
        <v>773</v>
      </c>
      <c r="Z38" s="27" t="s">
        <v>773</v>
      </c>
      <c r="AA38" s="27" t="s">
        <v>773</v>
      </c>
      <c r="AB38" s="32" t="s">
        <v>773</v>
      </c>
      <c r="AC38" s="332" t="s">
        <v>773</v>
      </c>
      <c r="AD38" s="27" t="s">
        <v>773</v>
      </c>
      <c r="AE38" s="36" t="s">
        <v>773</v>
      </c>
    </row>
    <row r="39" spans="1:31" ht="11.25">
      <c r="A39" s="404">
        <v>37</v>
      </c>
      <c r="B39" s="266" t="s">
        <v>1103</v>
      </c>
      <c r="C39" s="267">
        <v>3</v>
      </c>
      <c r="D39" s="268">
        <f t="shared" si="2"/>
        <v>125</v>
      </c>
      <c r="E39" s="267">
        <f>'16 чемп'!T13+'17 чемп'!R4+'18 чемп'!R12</f>
        <v>319</v>
      </c>
      <c r="F39" s="267">
        <f>'16 чемп'!U13+'17 чемп'!S4+'18 чемп'!S12</f>
        <v>82</v>
      </c>
      <c r="G39" s="267">
        <f>'16 чемп'!V13+'17 чемп'!T4+'18 чемп'!T12</f>
        <v>36</v>
      </c>
      <c r="H39" s="267">
        <f>'16 чемп'!W13+'17 чемп'!U4+'18 чемп'!U12</f>
        <v>17</v>
      </c>
      <c r="I39" s="267">
        <f>'16 чемп'!X13+'17 чемп'!V4+'18 чемп'!V12</f>
        <v>29</v>
      </c>
      <c r="J39" s="268">
        <f>'16 чемп'!Y13+'17 чемп'!W4+'18 чемп'!W12</f>
        <v>144</v>
      </c>
      <c r="K39" s="268">
        <f>'16 чемп'!Z13+'17 чемп'!X4+'18 чемп'!X12</f>
        <v>123</v>
      </c>
      <c r="L39" s="421">
        <f t="shared" si="1"/>
        <v>0.508130081300813</v>
      </c>
      <c r="M39" s="29"/>
      <c r="N39" s="34" t="s">
        <v>773</v>
      </c>
      <c r="O39" s="27" t="s">
        <v>773</v>
      </c>
      <c r="P39" s="27" t="s">
        <v>773</v>
      </c>
      <c r="Q39" s="27" t="s">
        <v>773</v>
      </c>
      <c r="R39" s="27" t="s">
        <v>773</v>
      </c>
      <c r="S39" s="25" t="s">
        <v>773</v>
      </c>
      <c r="T39" s="25" t="s">
        <v>773</v>
      </c>
      <c r="U39" s="25" t="s">
        <v>773</v>
      </c>
      <c r="V39" s="27" t="s">
        <v>773</v>
      </c>
      <c r="W39" s="27" t="s">
        <v>773</v>
      </c>
      <c r="X39" s="27" t="s">
        <v>773</v>
      </c>
      <c r="Y39" s="27" t="s">
        <v>773</v>
      </c>
      <c r="Z39" s="27" t="s">
        <v>773</v>
      </c>
      <c r="AA39" s="27" t="s">
        <v>773</v>
      </c>
      <c r="AB39" s="27" t="s">
        <v>773</v>
      </c>
      <c r="AC39" s="27">
        <v>11</v>
      </c>
      <c r="AD39" s="348">
        <v>2</v>
      </c>
      <c r="AE39" s="39">
        <v>10</v>
      </c>
    </row>
    <row r="40" spans="1:31" ht="11.25">
      <c r="A40" s="404">
        <v>38</v>
      </c>
      <c r="B40" s="241" t="s">
        <v>174</v>
      </c>
      <c r="C40" s="242">
        <v>4</v>
      </c>
      <c r="D40" s="243">
        <f t="shared" si="2"/>
        <v>121</v>
      </c>
      <c r="E40" s="242">
        <f>'4 чемп'!T15+'5 чемп'!N11+'6 чемп'!P13+'7 чемп'!T8</f>
        <v>390</v>
      </c>
      <c r="F40" s="242">
        <f>'4 чемп'!U15+'5 чемп'!O11+'6 чемп'!Q13+'7 чемп'!U8</f>
        <v>100</v>
      </c>
      <c r="G40" s="242">
        <f>'4 чемп'!V15+'5 чемп'!P11+'6 чемп'!R13+'7 чемп'!V8</f>
        <v>31</v>
      </c>
      <c r="H40" s="242">
        <f>'4 чемп'!W15+'5 чемп'!Q11+'6 чемп'!S13+'7 чемп'!W8</f>
        <v>28</v>
      </c>
      <c r="I40" s="242">
        <f>'4 чемп'!X15+'5 чемп'!R11+'6 чемп'!T13+'7 чемп'!X8</f>
        <v>41</v>
      </c>
      <c r="J40" s="243">
        <f>'4 чемп'!Y15+'5 чемп'!S11+'6 чемп'!U13+'7 чемп'!Y8</f>
        <v>137</v>
      </c>
      <c r="K40" s="243">
        <f>'4 чемп'!Z15+'5 чемп'!T11+'6 чемп'!V13+'7 чемп'!Z8</f>
        <v>149</v>
      </c>
      <c r="L40" s="420">
        <f t="shared" si="1"/>
        <v>0.4033333333333333</v>
      </c>
      <c r="M40" s="29"/>
      <c r="N40" s="38" t="s">
        <v>773</v>
      </c>
      <c r="O40" s="25" t="s">
        <v>773</v>
      </c>
      <c r="P40" s="25" t="s">
        <v>773</v>
      </c>
      <c r="Q40" s="25" t="s">
        <v>757</v>
      </c>
      <c r="R40" s="25" t="s">
        <v>764</v>
      </c>
      <c r="S40" s="25" t="s">
        <v>762</v>
      </c>
      <c r="T40" s="25" t="s">
        <v>765</v>
      </c>
      <c r="U40" s="25" t="s">
        <v>773</v>
      </c>
      <c r="V40" s="25" t="s">
        <v>773</v>
      </c>
      <c r="W40" s="32" t="s">
        <v>773</v>
      </c>
      <c r="X40" s="32" t="s">
        <v>773</v>
      </c>
      <c r="Y40" s="27" t="s">
        <v>773</v>
      </c>
      <c r="Z40" s="27" t="s">
        <v>773</v>
      </c>
      <c r="AA40" s="27" t="s">
        <v>773</v>
      </c>
      <c r="AB40" s="32" t="s">
        <v>773</v>
      </c>
      <c r="AC40" s="332" t="s">
        <v>773</v>
      </c>
      <c r="AD40" s="27" t="s">
        <v>773</v>
      </c>
      <c r="AE40" s="36" t="s">
        <v>773</v>
      </c>
    </row>
    <row r="41" spans="1:31" ht="11.25">
      <c r="A41" s="404">
        <v>39</v>
      </c>
      <c r="B41" s="241" t="s">
        <v>176</v>
      </c>
      <c r="C41" s="242">
        <v>3</v>
      </c>
      <c r="D41" s="243">
        <f t="shared" si="2"/>
        <v>118</v>
      </c>
      <c r="E41" s="242">
        <f>'7 чемп'!T16+'14 чемп'!X17+'15 чемп'!R7</f>
        <v>354</v>
      </c>
      <c r="F41" s="242">
        <f>'7 чемп'!U16+'14 чемп'!Y17+'15 чемп'!S7</f>
        <v>94</v>
      </c>
      <c r="G41" s="242">
        <f>'7 чемп'!V16+'14 чемп'!Z17+'15 чемп'!T7</f>
        <v>33</v>
      </c>
      <c r="H41" s="242">
        <f>'7 чемп'!W16+'14 чемп'!AA17+'15 чемп'!U7</f>
        <v>19</v>
      </c>
      <c r="I41" s="242">
        <f>'7 чемп'!X16+'14 чемп'!AB17+'15 чемп'!V7</f>
        <v>42</v>
      </c>
      <c r="J41" s="243">
        <f>'7 чемп'!Y16+'14 чемп'!AC17+'15 чемп'!W7</f>
        <v>147</v>
      </c>
      <c r="K41" s="243">
        <f>'7 чемп'!Z16+'14 чемп'!AD17+'15 чемп'!X7</f>
        <v>154</v>
      </c>
      <c r="L41" s="420">
        <f t="shared" si="1"/>
        <v>0.41843971631205673</v>
      </c>
      <c r="M41" s="29"/>
      <c r="N41" s="38" t="s">
        <v>773</v>
      </c>
      <c r="O41" s="27" t="s">
        <v>773</v>
      </c>
      <c r="P41" s="27" t="s">
        <v>773</v>
      </c>
      <c r="Q41" s="27" t="s">
        <v>773</v>
      </c>
      <c r="R41" s="27" t="s">
        <v>773</v>
      </c>
      <c r="S41" s="27" t="s">
        <v>773</v>
      </c>
      <c r="T41" s="25" t="s">
        <v>775</v>
      </c>
      <c r="U41" s="25" t="s">
        <v>773</v>
      </c>
      <c r="V41" s="25" t="s">
        <v>773</v>
      </c>
      <c r="W41" s="25" t="s">
        <v>773</v>
      </c>
      <c r="X41" s="25" t="s">
        <v>773</v>
      </c>
      <c r="Y41" s="27" t="s">
        <v>773</v>
      </c>
      <c r="Z41" s="27" t="s">
        <v>773</v>
      </c>
      <c r="AA41" s="27">
        <v>15</v>
      </c>
      <c r="AB41" s="27">
        <v>5</v>
      </c>
      <c r="AC41" s="332" t="s">
        <v>773</v>
      </c>
      <c r="AD41" s="27" t="s">
        <v>773</v>
      </c>
      <c r="AE41" s="36" t="s">
        <v>773</v>
      </c>
    </row>
    <row r="42" spans="1:31" ht="11.25">
      <c r="A42" s="404">
        <v>40</v>
      </c>
      <c r="B42" s="241" t="s">
        <v>139</v>
      </c>
      <c r="C42" s="242">
        <v>3</v>
      </c>
      <c r="D42" s="243">
        <f t="shared" si="2"/>
        <v>116</v>
      </c>
      <c r="E42" s="242">
        <f>'2 чемп'!V6+'3 чемп'!R16+'4 чемп'!T16</f>
        <v>341</v>
      </c>
      <c r="F42" s="242">
        <f>'2 чемп'!W6+'3 чемп'!S16+'4 чемп'!U16</f>
        <v>90</v>
      </c>
      <c r="G42" s="242">
        <f>'2 чемп'!X6+'3 чемп'!T16+'4 чемп'!V16</f>
        <v>32</v>
      </c>
      <c r="H42" s="242">
        <f>'2 чемп'!Y6+'3 чемп'!U16+'4 чемп'!W16</f>
        <v>20</v>
      </c>
      <c r="I42" s="242">
        <f>'2 чемп'!Z6+'3 чемп'!V16+'4 чемп'!X16</f>
        <v>38</v>
      </c>
      <c r="J42" s="243">
        <f>'2 чемп'!AA6+'3 чемп'!W16+'4 чемп'!Y16</f>
        <v>145</v>
      </c>
      <c r="K42" s="243">
        <f>'2 чемп'!AB6+'3 чемп'!X16+'4 чемп'!Z16</f>
        <v>156</v>
      </c>
      <c r="L42" s="420">
        <f t="shared" si="1"/>
        <v>0.42962962962962964</v>
      </c>
      <c r="M42" s="29"/>
      <c r="N42" s="34" t="s">
        <v>773</v>
      </c>
      <c r="O42" s="27">
        <v>4</v>
      </c>
      <c r="P42" s="27">
        <v>14</v>
      </c>
      <c r="Q42" s="25" t="s">
        <v>775</v>
      </c>
      <c r="R42" s="25" t="s">
        <v>773</v>
      </c>
      <c r="S42" s="25" t="s">
        <v>773</v>
      </c>
      <c r="T42" s="25" t="s">
        <v>773</v>
      </c>
      <c r="U42" s="25" t="s">
        <v>773</v>
      </c>
      <c r="V42" s="25" t="s">
        <v>773</v>
      </c>
      <c r="W42" s="32" t="s">
        <v>773</v>
      </c>
      <c r="X42" s="32" t="s">
        <v>773</v>
      </c>
      <c r="Y42" s="27" t="s">
        <v>773</v>
      </c>
      <c r="Z42" s="27" t="s">
        <v>773</v>
      </c>
      <c r="AA42" s="27" t="s">
        <v>773</v>
      </c>
      <c r="AB42" s="32" t="s">
        <v>773</v>
      </c>
      <c r="AC42" s="332" t="s">
        <v>773</v>
      </c>
      <c r="AD42" s="27" t="s">
        <v>773</v>
      </c>
      <c r="AE42" s="36" t="s">
        <v>773</v>
      </c>
    </row>
    <row r="43" spans="1:31" ht="11.25">
      <c r="A43" s="403">
        <v>41</v>
      </c>
      <c r="B43" s="241" t="s">
        <v>435</v>
      </c>
      <c r="C43" s="242">
        <v>2</v>
      </c>
      <c r="D43" s="243">
        <f t="shared" si="2"/>
        <v>114</v>
      </c>
      <c r="E43" s="242">
        <f>'10 чемп'!AF27+'11 чемп'!AL10</f>
        <v>324</v>
      </c>
      <c r="F43" s="242">
        <f>'10 чемп'!AG27+'11 чемп'!AM10</f>
        <v>87</v>
      </c>
      <c r="G43" s="242">
        <f>'10 чемп'!AH27+'11 чемп'!AN10</f>
        <v>32</v>
      </c>
      <c r="H43" s="242">
        <f>'10 чемп'!AI27+'11 чемп'!AO10</f>
        <v>18</v>
      </c>
      <c r="I43" s="242">
        <f>'10 чемп'!AJ27+'11 чемп'!AP10</f>
        <v>37</v>
      </c>
      <c r="J43" s="243">
        <f>'10 чемп'!AK27+'11 чемп'!AQ10</f>
        <v>141</v>
      </c>
      <c r="K43" s="243">
        <f>'10 чемп'!AL27+'11 чемп'!AR10</f>
        <v>152</v>
      </c>
      <c r="L43" s="420">
        <f t="shared" si="1"/>
        <v>0.4367816091954023</v>
      </c>
      <c r="M43" s="29"/>
      <c r="N43" s="34" t="s">
        <v>773</v>
      </c>
      <c r="O43" s="27" t="s">
        <v>773</v>
      </c>
      <c r="P43" s="27" t="s">
        <v>773</v>
      </c>
      <c r="Q43" s="27" t="s">
        <v>773</v>
      </c>
      <c r="R43" s="27" t="s">
        <v>773</v>
      </c>
      <c r="S43" s="25" t="s">
        <v>773</v>
      </c>
      <c r="T43" s="25" t="s">
        <v>773</v>
      </c>
      <c r="U43" s="25" t="s">
        <v>773</v>
      </c>
      <c r="V43" s="27" t="s">
        <v>773</v>
      </c>
      <c r="W43" s="27">
        <v>25</v>
      </c>
      <c r="X43" s="27">
        <v>8</v>
      </c>
      <c r="Y43" s="27" t="s">
        <v>773</v>
      </c>
      <c r="Z43" s="27" t="s">
        <v>773</v>
      </c>
      <c r="AA43" s="27" t="s">
        <v>773</v>
      </c>
      <c r="AB43" s="32" t="s">
        <v>773</v>
      </c>
      <c r="AC43" s="332" t="s">
        <v>773</v>
      </c>
      <c r="AD43" s="27" t="s">
        <v>773</v>
      </c>
      <c r="AE43" s="36" t="s">
        <v>773</v>
      </c>
    </row>
    <row r="44" spans="1:31" ht="11.25">
      <c r="A44" s="404">
        <v>42</v>
      </c>
      <c r="B44" s="241" t="s">
        <v>789</v>
      </c>
      <c r="C44" s="242">
        <v>2</v>
      </c>
      <c r="D44" s="243">
        <f t="shared" si="2"/>
        <v>109</v>
      </c>
      <c r="E44" s="242">
        <f>'11 чемп'!AL27+'12 чемп'!AB12</f>
        <v>295</v>
      </c>
      <c r="F44" s="242">
        <f>'11 чемп'!AM27+'12 чемп'!AC12</f>
        <v>79</v>
      </c>
      <c r="G44" s="242">
        <f>'11 чемп'!AN27+'12 чемп'!AD12</f>
        <v>29</v>
      </c>
      <c r="H44" s="242">
        <f>'11 чемп'!AO27+'12 чемп'!AE12</f>
        <v>22</v>
      </c>
      <c r="I44" s="242">
        <f>'11 чемп'!AP27+'12 чемп'!AF12</f>
        <v>28</v>
      </c>
      <c r="J44" s="243">
        <f>'11 чемп'!AQ27+'12 чемп'!AG12</f>
        <v>114</v>
      </c>
      <c r="K44" s="243">
        <f>'11 чемп'!AR27+'12 чемп'!AH12</f>
        <v>118</v>
      </c>
      <c r="L44" s="420">
        <f t="shared" si="1"/>
        <v>0.459915611814346</v>
      </c>
      <c r="M44" s="29"/>
      <c r="N44" s="38" t="s">
        <v>773</v>
      </c>
      <c r="O44" s="27" t="s">
        <v>773</v>
      </c>
      <c r="P44" s="27" t="s">
        <v>773</v>
      </c>
      <c r="Q44" s="27" t="s">
        <v>773</v>
      </c>
      <c r="R44" s="27" t="s">
        <v>773</v>
      </c>
      <c r="S44" s="27" t="s">
        <v>773</v>
      </c>
      <c r="T44" s="25" t="s">
        <v>773</v>
      </c>
      <c r="U44" s="25" t="s">
        <v>773</v>
      </c>
      <c r="V44" s="25" t="s">
        <v>773</v>
      </c>
      <c r="W44" s="25" t="s">
        <v>773</v>
      </c>
      <c r="X44" s="25" t="s">
        <v>830</v>
      </c>
      <c r="Y44" s="25" t="s">
        <v>767</v>
      </c>
      <c r="Z44" s="25" t="s">
        <v>773</v>
      </c>
      <c r="AA44" s="25" t="s">
        <v>773</v>
      </c>
      <c r="AB44" s="32" t="s">
        <v>773</v>
      </c>
      <c r="AC44" s="332" t="s">
        <v>773</v>
      </c>
      <c r="AD44" s="27" t="s">
        <v>773</v>
      </c>
      <c r="AE44" s="36" t="s">
        <v>773</v>
      </c>
    </row>
    <row r="45" spans="1:31" ht="11.25">
      <c r="A45" s="404">
        <v>43</v>
      </c>
      <c r="B45" s="241" t="s">
        <v>441</v>
      </c>
      <c r="C45" s="242">
        <v>2</v>
      </c>
      <c r="D45" s="243">
        <f t="shared" si="2"/>
        <v>97</v>
      </c>
      <c r="E45" s="242">
        <f>'10 чемп'!AF18+'11 чемп'!AL36</f>
        <v>308</v>
      </c>
      <c r="F45" s="242">
        <f>'10 чемп'!AG18+'11 чемп'!AM36</f>
        <v>87</v>
      </c>
      <c r="G45" s="242">
        <f>'10 чемп'!AH18+'11 чемп'!AN36</f>
        <v>24</v>
      </c>
      <c r="H45" s="242">
        <f>'10 чемп'!AI18+'11 чемп'!AO36</f>
        <v>25</v>
      </c>
      <c r="I45" s="242">
        <f>'10 чемп'!AJ18+'11 чемп'!AP36</f>
        <v>38</v>
      </c>
      <c r="J45" s="243">
        <f>'10 чемп'!AK18+'11 чемп'!AQ36</f>
        <v>140</v>
      </c>
      <c r="K45" s="243">
        <f>'10 чемп'!AL18+'11 чемп'!AR36</f>
        <v>170</v>
      </c>
      <c r="L45" s="420">
        <f t="shared" si="1"/>
        <v>0.3716475095785441</v>
      </c>
      <c r="M45" s="29"/>
      <c r="N45" s="34" t="s">
        <v>773</v>
      </c>
      <c r="O45" s="27" t="s">
        <v>773</v>
      </c>
      <c r="P45" s="27" t="s">
        <v>773</v>
      </c>
      <c r="Q45" s="27" t="s">
        <v>773</v>
      </c>
      <c r="R45" s="27" t="s">
        <v>773</v>
      </c>
      <c r="S45" s="25" t="s">
        <v>773</v>
      </c>
      <c r="T45" s="25" t="s">
        <v>773</v>
      </c>
      <c r="U45" s="25" t="s">
        <v>773</v>
      </c>
      <c r="V45" s="29" t="s">
        <v>773</v>
      </c>
      <c r="W45" s="29">
        <v>16</v>
      </c>
      <c r="X45" s="29">
        <v>34</v>
      </c>
      <c r="Y45" s="27" t="s">
        <v>773</v>
      </c>
      <c r="Z45" s="27" t="s">
        <v>773</v>
      </c>
      <c r="AA45" s="27" t="s">
        <v>773</v>
      </c>
      <c r="AB45" s="32" t="s">
        <v>773</v>
      </c>
      <c r="AC45" s="332" t="s">
        <v>773</v>
      </c>
      <c r="AD45" s="27" t="s">
        <v>773</v>
      </c>
      <c r="AE45" s="36" t="s">
        <v>773</v>
      </c>
    </row>
    <row r="46" spans="1:31" ht="11.25">
      <c r="A46" s="403">
        <v>44</v>
      </c>
      <c r="B46" s="241" t="s">
        <v>1052</v>
      </c>
      <c r="C46" s="242">
        <v>2</v>
      </c>
      <c r="D46" s="243">
        <f t="shared" si="2"/>
        <v>97</v>
      </c>
      <c r="E46" s="242">
        <f>'14 чемп'!X13+'16 чемп'!T7</f>
        <v>271</v>
      </c>
      <c r="F46" s="242">
        <f>'14 чемп'!Y13+'16 чемп'!U7</f>
        <v>68</v>
      </c>
      <c r="G46" s="242">
        <f>'14 чемп'!Z13+'16 чемп'!V7</f>
        <v>27</v>
      </c>
      <c r="H46" s="242">
        <f>'14 чемп'!AA13+'16 чемп'!W7</f>
        <v>16</v>
      </c>
      <c r="I46" s="242">
        <f>'14 чемп'!AB13+'16 чемп'!X7</f>
        <v>25</v>
      </c>
      <c r="J46" s="243">
        <f>'14 чемп'!AC13+'16 чемп'!Y7</f>
        <v>129</v>
      </c>
      <c r="K46" s="243">
        <f>'14 чемп'!AD13+'16 чемп'!Z7</f>
        <v>118</v>
      </c>
      <c r="L46" s="420">
        <f t="shared" si="1"/>
        <v>0.47549019607843135</v>
      </c>
      <c r="M46" s="29"/>
      <c r="N46" s="38" t="s">
        <v>773</v>
      </c>
      <c r="O46" s="27" t="s">
        <v>773</v>
      </c>
      <c r="P46" s="27" t="s">
        <v>773</v>
      </c>
      <c r="Q46" s="27" t="s">
        <v>773</v>
      </c>
      <c r="R46" s="27" t="s">
        <v>773</v>
      </c>
      <c r="S46" s="27" t="s">
        <v>773</v>
      </c>
      <c r="T46" s="27" t="s">
        <v>773</v>
      </c>
      <c r="U46" s="27" t="s">
        <v>773</v>
      </c>
      <c r="V46" s="27" t="s">
        <v>773</v>
      </c>
      <c r="W46" s="27" t="s">
        <v>773</v>
      </c>
      <c r="X46" s="27" t="s">
        <v>773</v>
      </c>
      <c r="Y46" s="27" t="s">
        <v>773</v>
      </c>
      <c r="Z46" s="27" t="s">
        <v>773</v>
      </c>
      <c r="AA46" s="27">
        <v>11</v>
      </c>
      <c r="AB46" s="32" t="s">
        <v>773</v>
      </c>
      <c r="AC46" s="27">
        <v>5</v>
      </c>
      <c r="AD46" s="27" t="s">
        <v>773</v>
      </c>
      <c r="AE46" s="36" t="s">
        <v>773</v>
      </c>
    </row>
    <row r="47" spans="1:31" ht="11.25">
      <c r="A47" s="240">
        <v>45</v>
      </c>
      <c r="B47" s="241" t="s">
        <v>669</v>
      </c>
      <c r="C47" s="242">
        <v>2</v>
      </c>
      <c r="D47" s="243">
        <f t="shared" si="2"/>
        <v>87</v>
      </c>
      <c r="E47" s="242">
        <f>'3 чемп'!R6+'4 чемп'!T6</f>
        <v>232</v>
      </c>
      <c r="F47" s="242">
        <f>'3 чемп'!S6+'4 чемп'!U6</f>
        <v>56</v>
      </c>
      <c r="G47" s="242">
        <f>'3 чемп'!T6+'4 чемп'!V6</f>
        <v>24</v>
      </c>
      <c r="H47" s="242">
        <f>'3 чемп'!U6+'4 чемп'!W6</f>
        <v>15</v>
      </c>
      <c r="I47" s="242">
        <f>'3 чемп'!V6+'4 чемп'!X6</f>
        <v>17</v>
      </c>
      <c r="J47" s="243">
        <f>'3 чемп'!W6+'4 чемп'!Y6</f>
        <v>94</v>
      </c>
      <c r="K47" s="243">
        <f>'3 чемп'!X6+'4 чемп'!Z6</f>
        <v>74</v>
      </c>
      <c r="L47" s="420">
        <f t="shared" si="1"/>
        <v>0.5178571428571429</v>
      </c>
      <c r="M47" s="29"/>
      <c r="N47" s="38" t="s">
        <v>773</v>
      </c>
      <c r="O47" s="25" t="s">
        <v>773</v>
      </c>
      <c r="P47" s="25" t="s">
        <v>760</v>
      </c>
      <c r="Q47" s="25" t="s">
        <v>760</v>
      </c>
      <c r="R47" s="25" t="s">
        <v>773</v>
      </c>
      <c r="S47" s="25" t="s">
        <v>773</v>
      </c>
      <c r="T47" s="25" t="s">
        <v>773</v>
      </c>
      <c r="U47" s="25" t="s">
        <v>773</v>
      </c>
      <c r="V47" s="25" t="s">
        <v>773</v>
      </c>
      <c r="W47" s="32" t="s">
        <v>773</v>
      </c>
      <c r="X47" s="32" t="s">
        <v>773</v>
      </c>
      <c r="Y47" s="27" t="s">
        <v>773</v>
      </c>
      <c r="Z47" s="27" t="s">
        <v>773</v>
      </c>
      <c r="AA47" s="27" t="s">
        <v>773</v>
      </c>
      <c r="AB47" s="32" t="s">
        <v>773</v>
      </c>
      <c r="AC47" s="332" t="s">
        <v>773</v>
      </c>
      <c r="AD47" s="27" t="s">
        <v>773</v>
      </c>
      <c r="AE47" s="36" t="s">
        <v>773</v>
      </c>
    </row>
    <row r="48" spans="1:31" ht="11.25">
      <c r="A48" s="240">
        <v>46</v>
      </c>
      <c r="B48" s="241" t="s">
        <v>245</v>
      </c>
      <c r="C48" s="242">
        <v>2</v>
      </c>
      <c r="D48" s="243">
        <f t="shared" si="2"/>
        <v>76</v>
      </c>
      <c r="E48" s="242">
        <f>'9 чемп'!Z24+'11 чемп'!AL31</f>
        <v>242</v>
      </c>
      <c r="F48" s="242">
        <f>'9 чемп'!AA24+'11 чемп'!AM31</f>
        <v>75</v>
      </c>
      <c r="G48" s="242">
        <f>'9 чемп'!AB24+'11 чемп'!AN31</f>
        <v>19</v>
      </c>
      <c r="H48" s="242">
        <f>'9 чемп'!AC24+'11 чемп'!AO31</f>
        <v>19</v>
      </c>
      <c r="I48" s="242">
        <f>'9 чемп'!AD24+'11 чемп'!AP31</f>
        <v>37</v>
      </c>
      <c r="J48" s="243">
        <f>'9 чемп'!AE24+'11 чемп'!AQ31</f>
        <v>104</v>
      </c>
      <c r="K48" s="243">
        <f>'9 чемп'!AF24+'11 чемп'!AR31</f>
        <v>136</v>
      </c>
      <c r="L48" s="420">
        <f t="shared" si="1"/>
        <v>0.3377777777777778</v>
      </c>
      <c r="M48" s="29"/>
      <c r="N48" s="34" t="s">
        <v>773</v>
      </c>
      <c r="O48" s="27" t="s">
        <v>773</v>
      </c>
      <c r="P48" s="27" t="s">
        <v>773</v>
      </c>
      <c r="Q48" s="27" t="s">
        <v>773</v>
      </c>
      <c r="R48" s="27" t="s">
        <v>773</v>
      </c>
      <c r="S48" s="25" t="s">
        <v>773</v>
      </c>
      <c r="T48" s="25" t="s">
        <v>773</v>
      </c>
      <c r="U48" s="25" t="s">
        <v>773</v>
      </c>
      <c r="V48" s="25" t="s">
        <v>784</v>
      </c>
      <c r="W48" s="25" t="s">
        <v>773</v>
      </c>
      <c r="X48" s="25" t="s">
        <v>831</v>
      </c>
      <c r="Y48" s="27" t="s">
        <v>773</v>
      </c>
      <c r="Z48" s="27" t="s">
        <v>773</v>
      </c>
      <c r="AA48" s="27" t="s">
        <v>773</v>
      </c>
      <c r="AB48" s="32" t="s">
        <v>773</v>
      </c>
      <c r="AC48" s="332" t="s">
        <v>773</v>
      </c>
      <c r="AD48" s="27" t="s">
        <v>773</v>
      </c>
      <c r="AE48" s="36" t="s">
        <v>773</v>
      </c>
    </row>
    <row r="49" spans="1:31" ht="11.25">
      <c r="A49" s="240">
        <v>47</v>
      </c>
      <c r="B49" s="241" t="s">
        <v>142</v>
      </c>
      <c r="C49" s="242">
        <v>2</v>
      </c>
      <c r="D49" s="243">
        <f t="shared" si="2"/>
        <v>70</v>
      </c>
      <c r="E49" s="242">
        <f>'2 чемп'!V14+'3 чемп'!R15</f>
        <v>224</v>
      </c>
      <c r="F49" s="242">
        <f>'2 чемп'!W14+'3 чемп'!S15</f>
        <v>60</v>
      </c>
      <c r="G49" s="242">
        <f>'2 чемп'!X14+'3 чемп'!T15</f>
        <v>19</v>
      </c>
      <c r="H49" s="242">
        <f>'2 чемп'!Y14+'3 чемп'!U15</f>
        <v>13</v>
      </c>
      <c r="I49" s="242">
        <f>'2 чемп'!Z14+'3 чемп'!V15</f>
        <v>28</v>
      </c>
      <c r="J49" s="243">
        <f>'2 чемп'!AA14+'3 чемп'!W15</f>
        <v>92</v>
      </c>
      <c r="K49" s="243">
        <f>'2 чемп'!AB14+'3 чемп'!X15</f>
        <v>118</v>
      </c>
      <c r="L49" s="420">
        <f t="shared" si="1"/>
        <v>0.3888888888888889</v>
      </c>
      <c r="M49" s="29"/>
      <c r="N49" s="38" t="s">
        <v>773</v>
      </c>
      <c r="O49" s="25" t="s">
        <v>772</v>
      </c>
      <c r="P49" s="25" t="s">
        <v>757</v>
      </c>
      <c r="Q49" s="25" t="s">
        <v>773</v>
      </c>
      <c r="R49" s="25" t="s">
        <v>773</v>
      </c>
      <c r="S49" s="25" t="s">
        <v>773</v>
      </c>
      <c r="T49" s="25" t="s">
        <v>773</v>
      </c>
      <c r="U49" s="25" t="s">
        <v>773</v>
      </c>
      <c r="V49" s="25" t="s">
        <v>773</v>
      </c>
      <c r="W49" s="25" t="s">
        <v>773</v>
      </c>
      <c r="X49" s="25" t="s">
        <v>773</v>
      </c>
      <c r="Y49" s="27" t="s">
        <v>773</v>
      </c>
      <c r="Z49" s="27" t="s">
        <v>773</v>
      </c>
      <c r="AA49" s="27" t="s">
        <v>773</v>
      </c>
      <c r="AB49" s="32" t="s">
        <v>773</v>
      </c>
      <c r="AC49" s="332" t="s">
        <v>773</v>
      </c>
      <c r="AD49" s="27" t="s">
        <v>773</v>
      </c>
      <c r="AE49" s="36" t="s">
        <v>773</v>
      </c>
    </row>
    <row r="50" spans="1:31" ht="11.25">
      <c r="A50" s="240">
        <v>48</v>
      </c>
      <c r="B50" s="241" t="s">
        <v>246</v>
      </c>
      <c r="C50" s="242">
        <v>2</v>
      </c>
      <c r="D50" s="243">
        <f t="shared" si="2"/>
        <v>69</v>
      </c>
      <c r="E50" s="242">
        <f>'9 чемп'!Z23+'11 чемп'!AL35</f>
        <v>215</v>
      </c>
      <c r="F50" s="242">
        <f>'9 чемп'!AA23+'11 чемп'!AM35</f>
        <v>75</v>
      </c>
      <c r="G50" s="242">
        <f>'9 чемп'!AB23+'11 чемп'!AN35</f>
        <v>19</v>
      </c>
      <c r="H50" s="242">
        <f>'9 чемп'!AC23+'11 чемп'!AO35</f>
        <v>12</v>
      </c>
      <c r="I50" s="242">
        <f>'9 чемп'!AD23+'11 чемп'!AP35</f>
        <v>44</v>
      </c>
      <c r="J50" s="243">
        <f>'9 чемп'!AE23+'11 чемп'!AQ35</f>
        <v>94</v>
      </c>
      <c r="K50" s="243">
        <f>'9 чемп'!AF23+'11 чемп'!AR35</f>
        <v>142</v>
      </c>
      <c r="L50" s="420">
        <f t="shared" si="1"/>
        <v>0.30666666666666664</v>
      </c>
      <c r="M50" s="29"/>
      <c r="N50" s="34" t="s">
        <v>773</v>
      </c>
      <c r="O50" s="27" t="s">
        <v>773</v>
      </c>
      <c r="P50" s="27" t="s">
        <v>773</v>
      </c>
      <c r="Q50" s="27" t="s">
        <v>773</v>
      </c>
      <c r="R50" s="27" t="s">
        <v>773</v>
      </c>
      <c r="S50" s="25" t="s">
        <v>773</v>
      </c>
      <c r="T50" s="25" t="s">
        <v>773</v>
      </c>
      <c r="U50" s="25" t="s">
        <v>773</v>
      </c>
      <c r="V50" s="25" t="s">
        <v>783</v>
      </c>
      <c r="W50" s="25" t="s">
        <v>773</v>
      </c>
      <c r="X50" s="25" t="s">
        <v>835</v>
      </c>
      <c r="Y50" s="27" t="s">
        <v>773</v>
      </c>
      <c r="Z50" s="27" t="s">
        <v>773</v>
      </c>
      <c r="AA50" s="27" t="s">
        <v>773</v>
      </c>
      <c r="AB50" s="32" t="s">
        <v>773</v>
      </c>
      <c r="AC50" s="332" t="s">
        <v>773</v>
      </c>
      <c r="AD50" s="27" t="s">
        <v>773</v>
      </c>
      <c r="AE50" s="36" t="s">
        <v>773</v>
      </c>
    </row>
    <row r="51" spans="1:31" ht="11.25">
      <c r="A51" s="240">
        <v>49</v>
      </c>
      <c r="B51" s="241" t="s">
        <v>439</v>
      </c>
      <c r="C51" s="242">
        <v>1</v>
      </c>
      <c r="D51" s="243">
        <f t="shared" si="2"/>
        <v>68</v>
      </c>
      <c r="E51" s="242">
        <f>'10 чемп'!AF22</f>
        <v>220</v>
      </c>
      <c r="F51" s="242">
        <f>'10 чемп'!AG22</f>
        <v>54</v>
      </c>
      <c r="G51" s="242">
        <f>'10 чемп'!AH22</f>
        <v>19</v>
      </c>
      <c r="H51" s="242">
        <f>'10 чемп'!AI22</f>
        <v>11</v>
      </c>
      <c r="I51" s="242">
        <f>'10 чемп'!AJ22</f>
        <v>24</v>
      </c>
      <c r="J51" s="243">
        <f>'10 чемп'!AK22</f>
        <v>97</v>
      </c>
      <c r="K51" s="243">
        <f>'10 чемп'!AL22</f>
        <v>105</v>
      </c>
      <c r="L51" s="420">
        <f t="shared" si="1"/>
        <v>0.41975308641975306</v>
      </c>
      <c r="M51" s="29"/>
      <c r="N51" s="34" t="s">
        <v>773</v>
      </c>
      <c r="O51" s="27" t="s">
        <v>773</v>
      </c>
      <c r="P51" s="27" t="s">
        <v>773</v>
      </c>
      <c r="Q51" s="27" t="s">
        <v>773</v>
      </c>
      <c r="R51" s="27" t="s">
        <v>773</v>
      </c>
      <c r="S51" s="25" t="s">
        <v>773</v>
      </c>
      <c r="T51" s="25" t="s">
        <v>773</v>
      </c>
      <c r="U51" s="25" t="s">
        <v>773</v>
      </c>
      <c r="V51" s="27" t="s">
        <v>773</v>
      </c>
      <c r="W51" s="27">
        <v>20</v>
      </c>
      <c r="X51" s="27" t="s">
        <v>773</v>
      </c>
      <c r="Y51" s="27" t="s">
        <v>773</v>
      </c>
      <c r="Z51" s="27" t="s">
        <v>773</v>
      </c>
      <c r="AA51" s="27" t="s">
        <v>773</v>
      </c>
      <c r="AB51" s="32" t="s">
        <v>773</v>
      </c>
      <c r="AC51" s="332" t="s">
        <v>773</v>
      </c>
      <c r="AD51" s="27" t="s">
        <v>773</v>
      </c>
      <c r="AE51" s="36" t="s">
        <v>773</v>
      </c>
    </row>
    <row r="52" spans="1:31" ht="11.25">
      <c r="A52" s="240">
        <v>50</v>
      </c>
      <c r="B52" s="241" t="s">
        <v>437</v>
      </c>
      <c r="C52" s="242">
        <v>1</v>
      </c>
      <c r="D52" s="243">
        <f t="shared" si="2"/>
        <v>67</v>
      </c>
      <c r="E52" s="242">
        <f>'10 чемп'!AF23</f>
        <v>220</v>
      </c>
      <c r="F52" s="242">
        <f>'10 чемп'!AG23</f>
        <v>54</v>
      </c>
      <c r="G52" s="242">
        <f>'10 чемп'!AH23</f>
        <v>17</v>
      </c>
      <c r="H52" s="242">
        <f>'10 чемп'!AI23</f>
        <v>16</v>
      </c>
      <c r="I52" s="242">
        <f>'10 чемп'!AJ23</f>
        <v>21</v>
      </c>
      <c r="J52" s="243">
        <f>'10 чемп'!AK23</f>
        <v>93</v>
      </c>
      <c r="K52" s="243">
        <f>'10 чемп'!AL23</f>
        <v>102</v>
      </c>
      <c r="L52" s="420">
        <f t="shared" si="1"/>
        <v>0.41358024691358025</v>
      </c>
      <c r="M52" s="29"/>
      <c r="N52" s="34" t="s">
        <v>773</v>
      </c>
      <c r="O52" s="27" t="s">
        <v>773</v>
      </c>
      <c r="P52" s="27" t="s">
        <v>773</v>
      </c>
      <c r="Q52" s="27" t="s">
        <v>773</v>
      </c>
      <c r="R52" s="27" t="s">
        <v>773</v>
      </c>
      <c r="S52" s="25" t="s">
        <v>773</v>
      </c>
      <c r="T52" s="25" t="s">
        <v>773</v>
      </c>
      <c r="U52" s="25" t="s">
        <v>773</v>
      </c>
      <c r="V52" s="27" t="s">
        <v>773</v>
      </c>
      <c r="W52" s="27">
        <v>21</v>
      </c>
      <c r="X52" s="27" t="s">
        <v>773</v>
      </c>
      <c r="Y52" s="27" t="s">
        <v>773</v>
      </c>
      <c r="Z52" s="27" t="s">
        <v>773</v>
      </c>
      <c r="AA52" s="27" t="s">
        <v>773</v>
      </c>
      <c r="AB52" s="32" t="s">
        <v>773</v>
      </c>
      <c r="AC52" s="332" t="s">
        <v>773</v>
      </c>
      <c r="AD52" s="27" t="s">
        <v>773</v>
      </c>
      <c r="AE52" s="36" t="s">
        <v>773</v>
      </c>
    </row>
    <row r="53" spans="1:31" ht="11.25">
      <c r="A53" s="240">
        <v>51</v>
      </c>
      <c r="B53" s="241" t="s">
        <v>781</v>
      </c>
      <c r="C53" s="242">
        <v>1</v>
      </c>
      <c r="D53" s="243">
        <f t="shared" si="2"/>
        <v>61</v>
      </c>
      <c r="E53" s="242">
        <f>'9 чемп'!Z13</f>
        <v>169</v>
      </c>
      <c r="F53" s="242">
        <f>'9 чемп'!AA13</f>
        <v>42</v>
      </c>
      <c r="G53" s="242">
        <f>'9 чемп'!AB13</f>
        <v>18</v>
      </c>
      <c r="H53" s="242">
        <f>'9 чемп'!AC13</f>
        <v>7</v>
      </c>
      <c r="I53" s="242">
        <f>'9 чемп'!AD13</f>
        <v>17</v>
      </c>
      <c r="J53" s="243">
        <f>'9 чемп'!AE13</f>
        <v>76</v>
      </c>
      <c r="K53" s="243">
        <f>'9 чемп'!AF13</f>
        <v>66</v>
      </c>
      <c r="L53" s="420">
        <f t="shared" si="1"/>
        <v>0.48412698412698413</v>
      </c>
      <c r="M53" s="29"/>
      <c r="N53" s="34" t="s">
        <v>773</v>
      </c>
      <c r="O53" s="27" t="s">
        <v>773</v>
      </c>
      <c r="P53" s="27" t="s">
        <v>773</v>
      </c>
      <c r="Q53" s="27" t="s">
        <v>773</v>
      </c>
      <c r="R53" s="27" t="s">
        <v>773</v>
      </c>
      <c r="S53" s="25" t="s">
        <v>773</v>
      </c>
      <c r="T53" s="25" t="s">
        <v>773</v>
      </c>
      <c r="U53" s="25" t="s">
        <v>773</v>
      </c>
      <c r="V53" s="27">
        <v>11</v>
      </c>
      <c r="W53" s="27" t="s">
        <v>773</v>
      </c>
      <c r="X53" s="27" t="s">
        <v>773</v>
      </c>
      <c r="Y53" s="27" t="s">
        <v>773</v>
      </c>
      <c r="Z53" s="27" t="s">
        <v>773</v>
      </c>
      <c r="AA53" s="27" t="s">
        <v>773</v>
      </c>
      <c r="AB53" s="32" t="s">
        <v>773</v>
      </c>
      <c r="AC53" s="332" t="s">
        <v>773</v>
      </c>
      <c r="AD53" s="27" t="s">
        <v>773</v>
      </c>
      <c r="AE53" s="36" t="s">
        <v>773</v>
      </c>
    </row>
    <row r="54" spans="1:31" ht="11.25">
      <c r="A54" s="240">
        <v>52</v>
      </c>
      <c r="B54" s="241" t="s">
        <v>145</v>
      </c>
      <c r="C54" s="242">
        <v>2</v>
      </c>
      <c r="D54" s="243">
        <f t="shared" si="2"/>
        <v>60</v>
      </c>
      <c r="E54" s="242">
        <f>'1 чемп'!N6+'2 чемп'!V19</f>
        <v>185</v>
      </c>
      <c r="F54" s="242">
        <f>'1 чемп'!O6+'2 чемп'!W19</f>
        <v>52</v>
      </c>
      <c r="G54" s="242">
        <f>'1 чемп'!P6+'2 чемп'!X19</f>
        <v>14</v>
      </c>
      <c r="H54" s="242">
        <f>'1 чемп'!Q6+'2 чемп'!Y19</f>
        <v>18</v>
      </c>
      <c r="I54" s="242">
        <f>'1 чемп'!R6+'2 чемп'!Z19</f>
        <v>20</v>
      </c>
      <c r="J54" s="243">
        <f>'1 чемп'!S6+'2 чемп'!AA19</f>
        <v>58</v>
      </c>
      <c r="K54" s="243">
        <f>'1 чемп'!T6+'2 чемп'!AB19</f>
        <v>68</v>
      </c>
      <c r="L54" s="420">
        <f t="shared" si="1"/>
        <v>0.38461538461538464</v>
      </c>
      <c r="M54" s="29"/>
      <c r="N54" s="38" t="s">
        <v>760</v>
      </c>
      <c r="O54" s="25" t="s">
        <v>768</v>
      </c>
      <c r="P54" s="25" t="s">
        <v>773</v>
      </c>
      <c r="Q54" s="25" t="s">
        <v>773</v>
      </c>
      <c r="R54" s="25" t="s">
        <v>773</v>
      </c>
      <c r="S54" s="25" t="s">
        <v>773</v>
      </c>
      <c r="T54" s="25" t="s">
        <v>773</v>
      </c>
      <c r="U54" s="25" t="s">
        <v>773</v>
      </c>
      <c r="V54" s="25" t="s">
        <v>773</v>
      </c>
      <c r="W54" s="25" t="s">
        <v>773</v>
      </c>
      <c r="X54" s="25" t="s">
        <v>773</v>
      </c>
      <c r="Y54" s="27" t="s">
        <v>773</v>
      </c>
      <c r="Z54" s="27" t="s">
        <v>773</v>
      </c>
      <c r="AA54" s="27" t="s">
        <v>773</v>
      </c>
      <c r="AB54" s="32" t="s">
        <v>773</v>
      </c>
      <c r="AC54" s="332" t="s">
        <v>773</v>
      </c>
      <c r="AD54" s="27" t="s">
        <v>773</v>
      </c>
      <c r="AE54" s="36" t="s">
        <v>773</v>
      </c>
    </row>
    <row r="55" spans="1:31" ht="11.25">
      <c r="A55" s="240">
        <v>53</v>
      </c>
      <c r="B55" s="266" t="s">
        <v>1146</v>
      </c>
      <c r="C55" s="267">
        <v>2</v>
      </c>
      <c r="D55" s="243">
        <f t="shared" si="2"/>
        <v>57</v>
      </c>
      <c r="E55" s="267">
        <f>'17 чемп'!R15+'18 чемп'!R14</f>
        <v>176</v>
      </c>
      <c r="F55" s="267">
        <f>'17 чемп'!S15+'18 чемп'!S14</f>
        <v>52</v>
      </c>
      <c r="G55" s="267">
        <f>'17 чемп'!T15+'18 чемп'!T14</f>
        <v>15</v>
      </c>
      <c r="H55" s="267">
        <f>'17 чемп'!U15+'18 чемп'!U14</f>
        <v>12</v>
      </c>
      <c r="I55" s="267">
        <f>'17 чемп'!V15+'18 чемп'!V14</f>
        <v>25</v>
      </c>
      <c r="J55" s="268">
        <f>'17 чемп'!W15+'18 чемп'!W14</f>
        <v>73</v>
      </c>
      <c r="K55" s="268">
        <f>'17 чемп'!X15+'18 чемп'!X14</f>
        <v>100</v>
      </c>
      <c r="L55" s="420">
        <f t="shared" si="1"/>
        <v>0.36538461538461536</v>
      </c>
      <c r="M55" s="29"/>
      <c r="N55" s="38" t="s">
        <v>773</v>
      </c>
      <c r="O55" s="27" t="s">
        <v>773</v>
      </c>
      <c r="P55" s="27" t="s">
        <v>773</v>
      </c>
      <c r="Q55" s="27" t="s">
        <v>773</v>
      </c>
      <c r="R55" s="27" t="s">
        <v>773</v>
      </c>
      <c r="S55" s="27" t="s">
        <v>773</v>
      </c>
      <c r="T55" s="25" t="s">
        <v>773</v>
      </c>
      <c r="U55" s="25" t="s">
        <v>773</v>
      </c>
      <c r="V55" s="25" t="s">
        <v>773</v>
      </c>
      <c r="W55" s="25" t="s">
        <v>773</v>
      </c>
      <c r="X55" s="25" t="s">
        <v>773</v>
      </c>
      <c r="Y55" s="27" t="s">
        <v>773</v>
      </c>
      <c r="Z55" s="27" t="s">
        <v>773</v>
      </c>
      <c r="AA55" s="27" t="s">
        <v>773</v>
      </c>
      <c r="AB55" s="32" t="s">
        <v>773</v>
      </c>
      <c r="AC55" s="332" t="s">
        <v>773</v>
      </c>
      <c r="AD55" s="27">
        <v>13</v>
      </c>
      <c r="AE55" s="36">
        <v>12</v>
      </c>
    </row>
    <row r="56" spans="1:31" ht="11.25">
      <c r="A56" s="240">
        <v>54</v>
      </c>
      <c r="B56" s="241" t="s">
        <v>433</v>
      </c>
      <c r="C56" s="242">
        <v>1</v>
      </c>
      <c r="D56" s="243">
        <f t="shared" si="2"/>
        <v>56</v>
      </c>
      <c r="E56" s="242">
        <f>'10 чемп'!AF30</f>
        <v>193</v>
      </c>
      <c r="F56" s="242">
        <f>'10 чемп'!AG30</f>
        <v>54</v>
      </c>
      <c r="G56" s="242">
        <f>'10 чемп'!AH30</f>
        <v>16</v>
      </c>
      <c r="H56" s="242">
        <f>'10 чемп'!AI30</f>
        <v>8</v>
      </c>
      <c r="I56" s="242">
        <f>'10 чемп'!AJ30</f>
        <v>30</v>
      </c>
      <c r="J56" s="243">
        <f>'10 чемп'!AK30</f>
        <v>112</v>
      </c>
      <c r="K56" s="243">
        <f>'10 чемп'!AL30</f>
        <v>140</v>
      </c>
      <c r="L56" s="420">
        <f t="shared" si="1"/>
        <v>0.345679012345679</v>
      </c>
      <c r="M56" s="29"/>
      <c r="N56" s="38" t="s">
        <v>773</v>
      </c>
      <c r="O56" s="25" t="s">
        <v>773</v>
      </c>
      <c r="P56" s="25" t="s">
        <v>773</v>
      </c>
      <c r="Q56" s="25" t="s">
        <v>773</v>
      </c>
      <c r="R56" s="25" t="s">
        <v>773</v>
      </c>
      <c r="S56" s="25" t="s">
        <v>773</v>
      </c>
      <c r="T56" s="25" t="s">
        <v>773</v>
      </c>
      <c r="U56" s="25" t="s">
        <v>773</v>
      </c>
      <c r="V56" s="25" t="s">
        <v>773</v>
      </c>
      <c r="W56" s="25" t="s">
        <v>782</v>
      </c>
      <c r="X56" s="25" t="s">
        <v>773</v>
      </c>
      <c r="Y56" s="27" t="s">
        <v>773</v>
      </c>
      <c r="Z56" s="27" t="s">
        <v>773</v>
      </c>
      <c r="AA56" s="27" t="s">
        <v>773</v>
      </c>
      <c r="AB56" s="32" t="s">
        <v>773</v>
      </c>
      <c r="AC56" s="332" t="s">
        <v>773</v>
      </c>
      <c r="AD56" s="27" t="s">
        <v>773</v>
      </c>
      <c r="AE56" s="36" t="s">
        <v>773</v>
      </c>
    </row>
    <row r="57" spans="1:31" ht="11.25">
      <c r="A57" s="240">
        <v>55</v>
      </c>
      <c r="B57" s="241" t="s">
        <v>786</v>
      </c>
      <c r="C57" s="242">
        <v>1</v>
      </c>
      <c r="D57" s="243">
        <f t="shared" si="2"/>
        <v>55</v>
      </c>
      <c r="E57" s="242">
        <f>'11 чемп'!AL6</f>
        <v>103</v>
      </c>
      <c r="F57" s="242">
        <f>'11 чемп'!AM6</f>
        <v>33</v>
      </c>
      <c r="G57" s="242">
        <f>'11 чемп'!AN6</f>
        <v>15</v>
      </c>
      <c r="H57" s="242">
        <f>'11 чемп'!AO6</f>
        <v>10</v>
      </c>
      <c r="I57" s="242">
        <f>'11 чемп'!AP6</f>
        <v>8</v>
      </c>
      <c r="J57" s="243">
        <f>'11 чемп'!AQ6</f>
        <v>55</v>
      </c>
      <c r="K57" s="243">
        <f>'11 чемп'!AR6</f>
        <v>46</v>
      </c>
      <c r="L57" s="420">
        <f t="shared" si="1"/>
        <v>0.5555555555555556</v>
      </c>
      <c r="M57" s="29"/>
      <c r="N57" s="38" t="s">
        <v>773</v>
      </c>
      <c r="O57" s="25" t="s">
        <v>773</v>
      </c>
      <c r="P57" s="25" t="s">
        <v>773</v>
      </c>
      <c r="Q57" s="25" t="s">
        <v>773</v>
      </c>
      <c r="R57" s="25" t="s">
        <v>773</v>
      </c>
      <c r="S57" s="25" t="s">
        <v>773</v>
      </c>
      <c r="T57" s="25" t="s">
        <v>773</v>
      </c>
      <c r="U57" s="25" t="s">
        <v>773</v>
      </c>
      <c r="V57" s="25" t="s">
        <v>773</v>
      </c>
      <c r="W57" s="25" t="s">
        <v>773</v>
      </c>
      <c r="X57" s="25" t="s">
        <v>760</v>
      </c>
      <c r="Y57" s="27" t="s">
        <v>773</v>
      </c>
      <c r="Z57" s="27" t="s">
        <v>773</v>
      </c>
      <c r="AA57" s="27" t="s">
        <v>773</v>
      </c>
      <c r="AB57" s="32" t="s">
        <v>773</v>
      </c>
      <c r="AC57" s="332" t="s">
        <v>773</v>
      </c>
      <c r="AD57" s="27" t="s">
        <v>773</v>
      </c>
      <c r="AE57" s="36" t="s">
        <v>773</v>
      </c>
    </row>
    <row r="58" spans="1:31" ht="11.25">
      <c r="A58" s="240">
        <v>56</v>
      </c>
      <c r="B58" s="241" t="s">
        <v>146</v>
      </c>
      <c r="C58" s="242">
        <v>1</v>
      </c>
      <c r="D58" s="243">
        <f t="shared" si="2"/>
        <v>53</v>
      </c>
      <c r="E58" s="242">
        <f>'7 чемп'!T3</f>
        <v>145</v>
      </c>
      <c r="F58" s="242">
        <f>'7 чемп'!U3</f>
        <v>30</v>
      </c>
      <c r="G58" s="242">
        <f>'7 чемп'!V3</f>
        <v>15</v>
      </c>
      <c r="H58" s="242">
        <f>'7 чемп'!W3</f>
        <v>8</v>
      </c>
      <c r="I58" s="242">
        <f>'7 чемп'!X3</f>
        <v>7</v>
      </c>
      <c r="J58" s="243">
        <f>'7 чемп'!Y3</f>
        <v>53</v>
      </c>
      <c r="K58" s="243">
        <f>'7 чемп'!Z3</f>
        <v>36</v>
      </c>
      <c r="L58" s="420">
        <f t="shared" si="1"/>
        <v>0.5888888888888889</v>
      </c>
      <c r="M58" s="29"/>
      <c r="N58" s="38" t="s">
        <v>773</v>
      </c>
      <c r="O58" s="25" t="s">
        <v>773</v>
      </c>
      <c r="P58" s="25" t="s">
        <v>773</v>
      </c>
      <c r="Q58" s="25" t="s">
        <v>773</v>
      </c>
      <c r="R58" s="25" t="s">
        <v>773</v>
      </c>
      <c r="S58" s="25" t="s">
        <v>773</v>
      </c>
      <c r="T58" s="254" t="s">
        <v>756</v>
      </c>
      <c r="U58" s="25" t="s">
        <v>773</v>
      </c>
      <c r="V58" s="25" t="s">
        <v>773</v>
      </c>
      <c r="W58" s="25" t="s">
        <v>773</v>
      </c>
      <c r="X58" s="25" t="s">
        <v>773</v>
      </c>
      <c r="Y58" s="27" t="s">
        <v>773</v>
      </c>
      <c r="Z58" s="27" t="s">
        <v>773</v>
      </c>
      <c r="AA58" s="27" t="s">
        <v>773</v>
      </c>
      <c r="AB58" s="32" t="s">
        <v>773</v>
      </c>
      <c r="AC58" s="332" t="s">
        <v>773</v>
      </c>
      <c r="AD58" s="27" t="s">
        <v>773</v>
      </c>
      <c r="AE58" s="36" t="s">
        <v>773</v>
      </c>
    </row>
    <row r="59" spans="1:31" ht="11.25">
      <c r="A59" s="240">
        <v>57</v>
      </c>
      <c r="B59" s="241" t="s">
        <v>787</v>
      </c>
      <c r="C59" s="242">
        <v>1</v>
      </c>
      <c r="D59" s="243">
        <f t="shared" si="2"/>
        <v>51</v>
      </c>
      <c r="E59" s="242">
        <f>'11 чемп'!AL11</f>
        <v>100</v>
      </c>
      <c r="F59" s="242">
        <f>'11 чемп'!AM11</f>
        <v>33</v>
      </c>
      <c r="G59" s="242">
        <f>'11 чемп'!AN11</f>
        <v>15</v>
      </c>
      <c r="H59" s="242">
        <f>'11 чемп'!AO11</f>
        <v>6</v>
      </c>
      <c r="I59" s="242">
        <f>'11 чемп'!AP11</f>
        <v>12</v>
      </c>
      <c r="J59" s="243">
        <f>'11 чемп'!AQ11</f>
        <v>50</v>
      </c>
      <c r="K59" s="243">
        <f>'11 чемп'!AR11</f>
        <v>52</v>
      </c>
      <c r="L59" s="420">
        <f t="shared" si="1"/>
        <v>0.5151515151515151</v>
      </c>
      <c r="M59" s="29"/>
      <c r="N59" s="38" t="s">
        <v>773</v>
      </c>
      <c r="O59" s="27" t="s">
        <v>773</v>
      </c>
      <c r="P59" s="27" t="s">
        <v>773</v>
      </c>
      <c r="Q59" s="27" t="s">
        <v>773</v>
      </c>
      <c r="R59" s="27" t="s">
        <v>773</v>
      </c>
      <c r="S59" s="27" t="s">
        <v>773</v>
      </c>
      <c r="T59" s="25" t="s">
        <v>773</v>
      </c>
      <c r="U59" s="25" t="s">
        <v>773</v>
      </c>
      <c r="V59" s="25" t="s">
        <v>773</v>
      </c>
      <c r="W59" s="25" t="s">
        <v>773</v>
      </c>
      <c r="X59" s="25" t="s">
        <v>764</v>
      </c>
      <c r="Y59" s="27" t="s">
        <v>773</v>
      </c>
      <c r="Z59" s="27" t="s">
        <v>773</v>
      </c>
      <c r="AA59" s="27" t="s">
        <v>773</v>
      </c>
      <c r="AB59" s="32" t="s">
        <v>773</v>
      </c>
      <c r="AC59" s="332" t="s">
        <v>773</v>
      </c>
      <c r="AD59" s="27" t="s">
        <v>773</v>
      </c>
      <c r="AE59" s="36" t="s">
        <v>773</v>
      </c>
    </row>
    <row r="60" spans="1:31" ht="11.25">
      <c r="A60" s="240">
        <v>58</v>
      </c>
      <c r="B60" s="266" t="s">
        <v>1147</v>
      </c>
      <c r="C60" s="267">
        <v>2</v>
      </c>
      <c r="D60" s="243">
        <f t="shared" si="2"/>
        <v>51</v>
      </c>
      <c r="E60" s="267">
        <f>'17 чемп'!R16+'18 чемп'!R15</f>
        <v>189</v>
      </c>
      <c r="F60" s="267">
        <f>'17 чемп'!S16+'18 чемп'!S15</f>
        <v>52</v>
      </c>
      <c r="G60" s="267">
        <f>'17 чемп'!T16+'18 чемп'!T15</f>
        <v>14</v>
      </c>
      <c r="H60" s="267">
        <f>'17 чемп'!U16+'18 чемп'!U15</f>
        <v>9</v>
      </c>
      <c r="I60" s="267">
        <f>'17 чемп'!V16+'18 чемп'!V15</f>
        <v>29</v>
      </c>
      <c r="J60" s="268">
        <f>'17 чемп'!W16+'18 чемп'!W15</f>
        <v>76</v>
      </c>
      <c r="K60" s="268">
        <f>'17 чемп'!X16+'18 чемп'!X15</f>
        <v>100</v>
      </c>
      <c r="L60" s="420">
        <f t="shared" si="1"/>
        <v>0.3269230769230769</v>
      </c>
      <c r="M60" s="29"/>
      <c r="N60" s="38" t="s">
        <v>773</v>
      </c>
      <c r="O60" s="27" t="s">
        <v>773</v>
      </c>
      <c r="P60" s="27" t="s">
        <v>773</v>
      </c>
      <c r="Q60" s="27" t="s">
        <v>773</v>
      </c>
      <c r="R60" s="27" t="s">
        <v>773</v>
      </c>
      <c r="S60" s="27" t="s">
        <v>773</v>
      </c>
      <c r="T60" s="25" t="s">
        <v>773</v>
      </c>
      <c r="U60" s="25" t="s">
        <v>773</v>
      </c>
      <c r="V60" s="25" t="s">
        <v>773</v>
      </c>
      <c r="W60" s="25" t="s">
        <v>773</v>
      </c>
      <c r="X60" s="25" t="s">
        <v>773</v>
      </c>
      <c r="Y60" s="27" t="s">
        <v>773</v>
      </c>
      <c r="Z60" s="27" t="s">
        <v>773</v>
      </c>
      <c r="AA60" s="27" t="s">
        <v>773</v>
      </c>
      <c r="AB60" s="32" t="s">
        <v>773</v>
      </c>
      <c r="AC60" s="332" t="s">
        <v>773</v>
      </c>
      <c r="AD60" s="27">
        <v>14</v>
      </c>
      <c r="AE60" s="36">
        <v>13</v>
      </c>
    </row>
    <row r="61" spans="1:31" ht="11.25">
      <c r="A61" s="240">
        <v>59</v>
      </c>
      <c r="B61" s="241" t="s">
        <v>790</v>
      </c>
      <c r="C61" s="242">
        <v>1</v>
      </c>
      <c r="D61" s="243">
        <f t="shared" si="2"/>
        <v>46</v>
      </c>
      <c r="E61" s="242">
        <f>'11 чемп'!AL16</f>
        <v>109</v>
      </c>
      <c r="F61" s="242">
        <f>'11 чемп'!AM16</f>
        <v>33</v>
      </c>
      <c r="G61" s="242">
        <f>'11 чемп'!AN16</f>
        <v>13</v>
      </c>
      <c r="H61" s="242">
        <f>'11 чемп'!AO16</f>
        <v>7</v>
      </c>
      <c r="I61" s="242">
        <f>'11 чемп'!AP16</f>
        <v>13</v>
      </c>
      <c r="J61" s="243">
        <f>'11 чемп'!AQ16</f>
        <v>48</v>
      </c>
      <c r="K61" s="243">
        <f>'11 чемп'!AR16</f>
        <v>47</v>
      </c>
      <c r="L61" s="420">
        <f t="shared" si="1"/>
        <v>0.46464646464646464</v>
      </c>
      <c r="M61" s="29"/>
      <c r="N61" s="38" t="s">
        <v>773</v>
      </c>
      <c r="O61" s="27" t="s">
        <v>773</v>
      </c>
      <c r="P61" s="27" t="s">
        <v>773</v>
      </c>
      <c r="Q61" s="27" t="s">
        <v>773</v>
      </c>
      <c r="R61" s="27" t="s">
        <v>773</v>
      </c>
      <c r="S61" s="27" t="s">
        <v>773</v>
      </c>
      <c r="T61" s="25" t="s">
        <v>773</v>
      </c>
      <c r="U61" s="25" t="s">
        <v>773</v>
      </c>
      <c r="V61" s="25" t="s">
        <v>773</v>
      </c>
      <c r="W61" s="25" t="s">
        <v>773</v>
      </c>
      <c r="X61" s="25" t="s">
        <v>775</v>
      </c>
      <c r="Y61" s="27" t="s">
        <v>773</v>
      </c>
      <c r="Z61" s="27" t="s">
        <v>773</v>
      </c>
      <c r="AA61" s="27" t="s">
        <v>773</v>
      </c>
      <c r="AB61" s="32" t="s">
        <v>773</v>
      </c>
      <c r="AC61" s="332" t="s">
        <v>773</v>
      </c>
      <c r="AD61" s="27" t="s">
        <v>773</v>
      </c>
      <c r="AE61" s="36" t="s">
        <v>773</v>
      </c>
    </row>
    <row r="62" spans="1:31" ht="11.25">
      <c r="A62" s="240">
        <v>60</v>
      </c>
      <c r="B62" s="241" t="s">
        <v>791</v>
      </c>
      <c r="C62" s="242">
        <v>1</v>
      </c>
      <c r="D62" s="243">
        <f t="shared" si="2"/>
        <v>45</v>
      </c>
      <c r="E62" s="242">
        <f>'11 чемп'!AL21</f>
        <v>97</v>
      </c>
      <c r="F62" s="242">
        <f>'11 чемп'!AM21</f>
        <v>33</v>
      </c>
      <c r="G62" s="242">
        <f>'11 чемп'!AN21</f>
        <v>12</v>
      </c>
      <c r="H62" s="242">
        <f>'11 чемп'!AO21</f>
        <v>9</v>
      </c>
      <c r="I62" s="242">
        <f>'11 чемп'!AP21</f>
        <v>12</v>
      </c>
      <c r="J62" s="243">
        <f>'11 чемп'!AQ21</f>
        <v>43</v>
      </c>
      <c r="K62" s="243">
        <f>'11 чемп'!AR21</f>
        <v>47</v>
      </c>
      <c r="L62" s="420">
        <f t="shared" si="1"/>
        <v>0.45454545454545453</v>
      </c>
      <c r="M62" s="29"/>
      <c r="N62" s="38" t="s">
        <v>773</v>
      </c>
      <c r="O62" s="27" t="s">
        <v>773</v>
      </c>
      <c r="P62" s="27" t="s">
        <v>773</v>
      </c>
      <c r="Q62" s="27" t="s">
        <v>773</v>
      </c>
      <c r="R62" s="27" t="s">
        <v>773</v>
      </c>
      <c r="S62" s="27" t="s">
        <v>773</v>
      </c>
      <c r="T62" s="25" t="s">
        <v>773</v>
      </c>
      <c r="U62" s="25" t="s">
        <v>773</v>
      </c>
      <c r="V62" s="25" t="s">
        <v>773</v>
      </c>
      <c r="W62" s="25" t="s">
        <v>773</v>
      </c>
      <c r="X62" s="25" t="s">
        <v>774</v>
      </c>
      <c r="Y62" s="27" t="s">
        <v>773</v>
      </c>
      <c r="Z62" s="27" t="s">
        <v>773</v>
      </c>
      <c r="AA62" s="27" t="s">
        <v>773</v>
      </c>
      <c r="AB62" s="32" t="s">
        <v>773</v>
      </c>
      <c r="AC62" s="332" t="s">
        <v>773</v>
      </c>
      <c r="AD62" s="27" t="s">
        <v>773</v>
      </c>
      <c r="AE62" s="36" t="s">
        <v>773</v>
      </c>
    </row>
    <row r="63" spans="1:31" ht="11.25">
      <c r="A63" s="240">
        <v>61</v>
      </c>
      <c r="B63" s="241" t="s">
        <v>788</v>
      </c>
      <c r="C63" s="242">
        <v>1</v>
      </c>
      <c r="D63" s="243">
        <f t="shared" si="2"/>
        <v>41</v>
      </c>
      <c r="E63" s="242">
        <f>'11 чемп'!AL28</f>
        <v>99</v>
      </c>
      <c r="F63" s="242">
        <f>'11 чемп'!AM28</f>
        <v>33</v>
      </c>
      <c r="G63" s="242">
        <f>'11 чемп'!AN28</f>
        <v>10</v>
      </c>
      <c r="H63" s="242">
        <f>'11 чемп'!AO28</f>
        <v>11</v>
      </c>
      <c r="I63" s="242">
        <f>'11 чемп'!AP28</f>
        <v>12</v>
      </c>
      <c r="J63" s="243">
        <f>'11 чемп'!AQ28</f>
        <v>35</v>
      </c>
      <c r="K63" s="243">
        <f>'11 чемп'!AR28</f>
        <v>41</v>
      </c>
      <c r="L63" s="420">
        <f t="shared" si="1"/>
        <v>0.41414141414141414</v>
      </c>
      <c r="M63" s="29"/>
      <c r="N63" s="38" t="s">
        <v>773</v>
      </c>
      <c r="O63" s="27" t="s">
        <v>773</v>
      </c>
      <c r="P63" s="27" t="s">
        <v>773</v>
      </c>
      <c r="Q63" s="27" t="s">
        <v>773</v>
      </c>
      <c r="R63" s="27" t="s">
        <v>773</v>
      </c>
      <c r="S63" s="27" t="s">
        <v>773</v>
      </c>
      <c r="T63" s="25" t="s">
        <v>773</v>
      </c>
      <c r="U63" s="25" t="s">
        <v>773</v>
      </c>
      <c r="V63" s="25" t="s">
        <v>773</v>
      </c>
      <c r="W63" s="25" t="s">
        <v>773</v>
      </c>
      <c r="X63" s="25" t="s">
        <v>780</v>
      </c>
      <c r="Y63" s="27" t="s">
        <v>773</v>
      </c>
      <c r="Z63" s="27" t="s">
        <v>773</v>
      </c>
      <c r="AA63" s="27" t="s">
        <v>773</v>
      </c>
      <c r="AB63" s="32" t="s">
        <v>773</v>
      </c>
      <c r="AC63" s="332" t="s">
        <v>773</v>
      </c>
      <c r="AD63" s="27" t="s">
        <v>773</v>
      </c>
      <c r="AE63" s="36" t="s">
        <v>773</v>
      </c>
    </row>
    <row r="64" spans="1:31" ht="11.25">
      <c r="A64" s="240">
        <v>62</v>
      </c>
      <c r="B64" s="241" t="s">
        <v>792</v>
      </c>
      <c r="C64" s="242">
        <v>1</v>
      </c>
      <c r="D64" s="243">
        <f t="shared" si="2"/>
        <v>40</v>
      </c>
      <c r="E64" s="242">
        <f>'11 чемп'!AL29</f>
        <v>105</v>
      </c>
      <c r="F64" s="242">
        <f>'11 чемп'!AM29</f>
        <v>33</v>
      </c>
      <c r="G64" s="242">
        <f>'11 чемп'!AN29</f>
        <v>11</v>
      </c>
      <c r="H64" s="242">
        <f>'11 чемп'!AO29</f>
        <v>7</v>
      </c>
      <c r="I64" s="242">
        <f>'11 чемп'!AP29</f>
        <v>15</v>
      </c>
      <c r="J64" s="243">
        <f>'11 чемп'!AQ29</f>
        <v>53</v>
      </c>
      <c r="K64" s="243">
        <f>'11 чемп'!AR29</f>
        <v>56</v>
      </c>
      <c r="L64" s="420">
        <f t="shared" si="1"/>
        <v>0.40404040404040403</v>
      </c>
      <c r="M64" s="29"/>
      <c r="N64" s="38" t="s">
        <v>773</v>
      </c>
      <c r="O64" s="27" t="s">
        <v>773</v>
      </c>
      <c r="P64" s="27" t="s">
        <v>773</v>
      </c>
      <c r="Q64" s="27" t="s">
        <v>773</v>
      </c>
      <c r="R64" s="27" t="s">
        <v>773</v>
      </c>
      <c r="S64" s="27" t="s">
        <v>773</v>
      </c>
      <c r="T64" s="25" t="s">
        <v>773</v>
      </c>
      <c r="U64" s="25" t="s">
        <v>773</v>
      </c>
      <c r="V64" s="25" t="s">
        <v>773</v>
      </c>
      <c r="W64" s="25" t="s">
        <v>773</v>
      </c>
      <c r="X64" s="25" t="s">
        <v>769</v>
      </c>
      <c r="Y64" s="27" t="s">
        <v>773</v>
      </c>
      <c r="Z64" s="27" t="s">
        <v>773</v>
      </c>
      <c r="AA64" s="27" t="s">
        <v>773</v>
      </c>
      <c r="AB64" s="32" t="s">
        <v>773</v>
      </c>
      <c r="AC64" s="332" t="s">
        <v>773</v>
      </c>
      <c r="AD64" s="27" t="s">
        <v>773</v>
      </c>
      <c r="AE64" s="36" t="s">
        <v>773</v>
      </c>
    </row>
    <row r="65" spans="1:31" ht="11.25">
      <c r="A65" s="240">
        <v>63</v>
      </c>
      <c r="B65" s="241" t="s">
        <v>793</v>
      </c>
      <c r="C65" s="242">
        <v>1</v>
      </c>
      <c r="D65" s="243">
        <f t="shared" si="2"/>
        <v>40</v>
      </c>
      <c r="E65" s="242">
        <f>'11 чемп'!AL30</f>
        <v>102</v>
      </c>
      <c r="F65" s="242">
        <f>'11 чемп'!AM30</f>
        <v>33</v>
      </c>
      <c r="G65" s="242">
        <f>'11 чемп'!AN30</f>
        <v>10</v>
      </c>
      <c r="H65" s="242">
        <f>'11 чемп'!AO30</f>
        <v>10</v>
      </c>
      <c r="I65" s="242">
        <f>'11 чемп'!AP30</f>
        <v>13</v>
      </c>
      <c r="J65" s="243">
        <f>'11 чемп'!AQ30</f>
        <v>49</v>
      </c>
      <c r="K65" s="243">
        <f>'11 чемп'!AR30</f>
        <v>46</v>
      </c>
      <c r="L65" s="420">
        <f t="shared" si="1"/>
        <v>0.40404040404040403</v>
      </c>
      <c r="M65" s="29"/>
      <c r="N65" s="38" t="s">
        <v>773</v>
      </c>
      <c r="O65" s="27" t="s">
        <v>773</v>
      </c>
      <c r="P65" s="27" t="s">
        <v>773</v>
      </c>
      <c r="Q65" s="27" t="s">
        <v>773</v>
      </c>
      <c r="R65" s="27" t="s">
        <v>773</v>
      </c>
      <c r="S65" s="27" t="s">
        <v>773</v>
      </c>
      <c r="T65" s="25" t="s">
        <v>773</v>
      </c>
      <c r="U65" s="25" t="s">
        <v>773</v>
      </c>
      <c r="V65" s="25" t="s">
        <v>773</v>
      </c>
      <c r="W65" s="25" t="s">
        <v>773</v>
      </c>
      <c r="X65" s="25" t="s">
        <v>782</v>
      </c>
      <c r="Y65" s="27" t="s">
        <v>773</v>
      </c>
      <c r="Z65" s="27" t="s">
        <v>773</v>
      </c>
      <c r="AA65" s="27" t="s">
        <v>773</v>
      </c>
      <c r="AB65" s="32" t="s">
        <v>773</v>
      </c>
      <c r="AC65" s="332" t="s">
        <v>773</v>
      </c>
      <c r="AD65" s="27" t="s">
        <v>773</v>
      </c>
      <c r="AE65" s="36" t="s">
        <v>773</v>
      </c>
    </row>
    <row r="66" spans="1:31" ht="11.25">
      <c r="A66" s="240">
        <v>64</v>
      </c>
      <c r="B66" s="241" t="s">
        <v>670</v>
      </c>
      <c r="C66" s="242">
        <v>1</v>
      </c>
      <c r="D66" s="243">
        <f t="shared" si="2"/>
        <v>37</v>
      </c>
      <c r="E66" s="242">
        <f>'4 чемп'!T14</f>
        <v>116</v>
      </c>
      <c r="F66" s="242">
        <f>'4 чемп'!U14</f>
        <v>30</v>
      </c>
      <c r="G66" s="242">
        <f>'4 чемп'!V14</f>
        <v>10</v>
      </c>
      <c r="H66" s="242">
        <f>'4 чемп'!W14</f>
        <v>7</v>
      </c>
      <c r="I66" s="242">
        <f>'4 чемп'!X14</f>
        <v>13</v>
      </c>
      <c r="J66" s="243">
        <f>'4 чемп'!Y14</f>
        <v>39</v>
      </c>
      <c r="K66" s="243">
        <f>'4 чемп'!Z14</f>
        <v>45</v>
      </c>
      <c r="L66" s="420">
        <f t="shared" si="1"/>
        <v>0.4111111111111111</v>
      </c>
      <c r="M66" s="29"/>
      <c r="N66" s="34" t="s">
        <v>773</v>
      </c>
      <c r="O66" s="27" t="s">
        <v>773</v>
      </c>
      <c r="P66" s="27" t="s">
        <v>773</v>
      </c>
      <c r="Q66" s="25" t="s">
        <v>772</v>
      </c>
      <c r="R66" s="25" t="s">
        <v>773</v>
      </c>
      <c r="S66" s="25" t="s">
        <v>773</v>
      </c>
      <c r="T66" s="25" t="s">
        <v>773</v>
      </c>
      <c r="U66" s="25" t="s">
        <v>773</v>
      </c>
      <c r="V66" s="25" t="s">
        <v>773</v>
      </c>
      <c r="W66" s="25" t="s">
        <v>773</v>
      </c>
      <c r="X66" s="25" t="s">
        <v>773</v>
      </c>
      <c r="Y66" s="27" t="s">
        <v>773</v>
      </c>
      <c r="Z66" s="27" t="s">
        <v>773</v>
      </c>
      <c r="AA66" s="27" t="s">
        <v>773</v>
      </c>
      <c r="AB66" s="32" t="s">
        <v>773</v>
      </c>
      <c r="AC66" s="332" t="s">
        <v>773</v>
      </c>
      <c r="AD66" s="27" t="s">
        <v>773</v>
      </c>
      <c r="AE66" s="36" t="s">
        <v>773</v>
      </c>
    </row>
    <row r="67" spans="1:31" ht="11.25">
      <c r="A67" s="240">
        <v>65</v>
      </c>
      <c r="B67" s="241" t="s">
        <v>143</v>
      </c>
      <c r="C67" s="242">
        <v>1</v>
      </c>
      <c r="D67" s="243">
        <f t="shared" si="2"/>
        <v>37</v>
      </c>
      <c r="E67" s="242">
        <f>'2 чемп'!V16</f>
        <v>141</v>
      </c>
      <c r="F67" s="242">
        <f>'2 чемп'!W16</f>
        <v>34</v>
      </c>
      <c r="G67" s="242">
        <f>'2 чемп'!X16</f>
        <v>11</v>
      </c>
      <c r="H67" s="242">
        <f>'2 чемп'!Y16</f>
        <v>4</v>
      </c>
      <c r="I67" s="242">
        <f>'2 чемп'!Z16</f>
        <v>19</v>
      </c>
      <c r="J67" s="243">
        <f>'2 чемп'!AA16</f>
        <v>45</v>
      </c>
      <c r="K67" s="243">
        <f>'2 чемп'!AB16</f>
        <v>51</v>
      </c>
      <c r="L67" s="420">
        <f t="shared" si="1"/>
        <v>0.3627450980392157</v>
      </c>
      <c r="M67" s="29"/>
      <c r="N67" s="38" t="s">
        <v>773</v>
      </c>
      <c r="O67" s="25" t="s">
        <v>775</v>
      </c>
      <c r="P67" s="25" t="s">
        <v>773</v>
      </c>
      <c r="Q67" s="25" t="s">
        <v>773</v>
      </c>
      <c r="R67" s="25" t="s">
        <v>773</v>
      </c>
      <c r="S67" s="25" t="s">
        <v>773</v>
      </c>
      <c r="T67" s="25" t="s">
        <v>773</v>
      </c>
      <c r="U67" s="25" t="s">
        <v>773</v>
      </c>
      <c r="V67" s="25" t="s">
        <v>773</v>
      </c>
      <c r="W67" s="25" t="s">
        <v>773</v>
      </c>
      <c r="X67" s="25" t="s">
        <v>773</v>
      </c>
      <c r="Y67" s="27" t="s">
        <v>773</v>
      </c>
      <c r="Z67" s="27" t="s">
        <v>773</v>
      </c>
      <c r="AA67" s="27" t="s">
        <v>773</v>
      </c>
      <c r="AB67" s="32" t="s">
        <v>773</v>
      </c>
      <c r="AC67" s="332" t="s">
        <v>773</v>
      </c>
      <c r="AD67" s="27" t="s">
        <v>773</v>
      </c>
      <c r="AE67" s="36" t="s">
        <v>773</v>
      </c>
    </row>
    <row r="68" spans="1:31" ht="11.25">
      <c r="A68" s="403">
        <v>66</v>
      </c>
      <c r="B68" s="241" t="s">
        <v>144</v>
      </c>
      <c r="C68" s="242">
        <v>1</v>
      </c>
      <c r="D68" s="243">
        <f t="shared" si="2"/>
        <v>37</v>
      </c>
      <c r="E68" s="242">
        <f>'2 чемп'!V17</f>
        <v>120</v>
      </c>
      <c r="F68" s="242">
        <f>'2 чемп'!W17</f>
        <v>34</v>
      </c>
      <c r="G68" s="242">
        <f>'2 чемп'!X17</f>
        <v>9</v>
      </c>
      <c r="H68" s="242">
        <f>'2 чемп'!Y17</f>
        <v>10</v>
      </c>
      <c r="I68" s="242">
        <f>'2 чемп'!Z17</f>
        <v>15</v>
      </c>
      <c r="J68" s="243">
        <f>'2 чемп'!AA17</f>
        <v>38</v>
      </c>
      <c r="K68" s="243">
        <f>'2 чемп'!AB17</f>
        <v>61</v>
      </c>
      <c r="L68" s="420">
        <f>D68/(F68*3)</f>
        <v>0.3627450980392157</v>
      </c>
      <c r="M68" s="29"/>
      <c r="N68" s="38" t="s">
        <v>773</v>
      </c>
      <c r="O68" s="25" t="s">
        <v>771</v>
      </c>
      <c r="P68" s="25" t="s">
        <v>773</v>
      </c>
      <c r="Q68" s="25" t="s">
        <v>773</v>
      </c>
      <c r="R68" s="25" t="s">
        <v>773</v>
      </c>
      <c r="S68" s="25" t="s">
        <v>773</v>
      </c>
      <c r="T68" s="25" t="s">
        <v>773</v>
      </c>
      <c r="U68" s="25" t="s">
        <v>773</v>
      </c>
      <c r="V68" s="25" t="s">
        <v>773</v>
      </c>
      <c r="W68" s="25" t="s">
        <v>773</v>
      </c>
      <c r="X68" s="25" t="s">
        <v>773</v>
      </c>
      <c r="Y68" s="27" t="s">
        <v>773</v>
      </c>
      <c r="Z68" s="27" t="s">
        <v>773</v>
      </c>
      <c r="AA68" s="27" t="s">
        <v>773</v>
      </c>
      <c r="AB68" s="32" t="s">
        <v>773</v>
      </c>
      <c r="AC68" s="332" t="s">
        <v>773</v>
      </c>
      <c r="AD68" s="27" t="s">
        <v>773</v>
      </c>
      <c r="AE68" s="36" t="s">
        <v>773</v>
      </c>
    </row>
    <row r="69" spans="1:31" ht="11.25">
      <c r="A69" s="404">
        <v>67</v>
      </c>
      <c r="B69" s="241" t="s">
        <v>177</v>
      </c>
      <c r="C69" s="242">
        <v>1</v>
      </c>
      <c r="D69" s="243">
        <f t="shared" si="2"/>
        <v>30</v>
      </c>
      <c r="E69" s="242">
        <f>'7 чемп'!T17</f>
        <v>108</v>
      </c>
      <c r="F69" s="242">
        <f>'7 чемп'!U17</f>
        <v>30</v>
      </c>
      <c r="G69" s="242">
        <f>'7 чемп'!V17</f>
        <v>9</v>
      </c>
      <c r="H69" s="242">
        <f>'7 чемп'!W17</f>
        <v>3</v>
      </c>
      <c r="I69" s="242">
        <f>'7 чемп'!X17</f>
        <v>18</v>
      </c>
      <c r="J69" s="243">
        <f>'7 чемп'!Y17</f>
        <v>45</v>
      </c>
      <c r="K69" s="243">
        <f>'7 чемп'!Z17</f>
        <v>70</v>
      </c>
      <c r="L69" s="420">
        <f>D69/(F69*3)</f>
        <v>0.3333333333333333</v>
      </c>
      <c r="M69" s="29"/>
      <c r="N69" s="38" t="s">
        <v>773</v>
      </c>
      <c r="O69" s="27" t="s">
        <v>773</v>
      </c>
      <c r="P69" s="27" t="s">
        <v>773</v>
      </c>
      <c r="Q69" s="27" t="s">
        <v>773</v>
      </c>
      <c r="R69" s="27" t="s">
        <v>773</v>
      </c>
      <c r="S69" s="27" t="s">
        <v>773</v>
      </c>
      <c r="T69" s="25" t="s">
        <v>771</v>
      </c>
      <c r="U69" s="25" t="s">
        <v>773</v>
      </c>
      <c r="V69" s="25" t="s">
        <v>773</v>
      </c>
      <c r="W69" s="25" t="s">
        <v>773</v>
      </c>
      <c r="X69" s="25" t="s">
        <v>773</v>
      </c>
      <c r="Y69" s="27" t="s">
        <v>773</v>
      </c>
      <c r="Z69" s="27" t="s">
        <v>773</v>
      </c>
      <c r="AA69" s="27" t="s">
        <v>773</v>
      </c>
      <c r="AB69" s="32" t="s">
        <v>773</v>
      </c>
      <c r="AC69" s="332" t="s">
        <v>773</v>
      </c>
      <c r="AD69" s="27" t="s">
        <v>773</v>
      </c>
      <c r="AE69" s="36" t="s">
        <v>773</v>
      </c>
    </row>
    <row r="70" spans="1:31" ht="12" thickBot="1">
      <c r="A70" s="405">
        <v>68</v>
      </c>
      <c r="B70" s="400" t="s">
        <v>127</v>
      </c>
      <c r="C70" s="401">
        <v>1</v>
      </c>
      <c r="D70" s="244">
        <f t="shared" si="2"/>
        <v>27</v>
      </c>
      <c r="E70" s="401">
        <f>'8 чемп'!P11</f>
        <v>80</v>
      </c>
      <c r="F70" s="401">
        <f>'8 чемп'!Q11</f>
        <v>22</v>
      </c>
      <c r="G70" s="401">
        <f>'8 чемп'!R11</f>
        <v>8</v>
      </c>
      <c r="H70" s="401">
        <f>'8 чемп'!S11</f>
        <v>3</v>
      </c>
      <c r="I70" s="401">
        <f>'8 чемп'!T11</f>
        <v>11</v>
      </c>
      <c r="J70" s="244">
        <f>'8 чемп'!U11</f>
        <v>35</v>
      </c>
      <c r="K70" s="244">
        <f>'8 чемп'!V11</f>
        <v>39</v>
      </c>
      <c r="L70" s="463">
        <f>D70/(F70*3)</f>
        <v>0.4090909090909091</v>
      </c>
      <c r="M70" s="29"/>
      <c r="N70" s="402" t="s">
        <v>773</v>
      </c>
      <c r="O70" s="41" t="s">
        <v>773</v>
      </c>
      <c r="P70" s="41" t="s">
        <v>773</v>
      </c>
      <c r="Q70" s="41" t="s">
        <v>773</v>
      </c>
      <c r="R70" s="41" t="s">
        <v>773</v>
      </c>
      <c r="S70" s="41" t="s">
        <v>773</v>
      </c>
      <c r="T70" s="41" t="s">
        <v>773</v>
      </c>
      <c r="U70" s="41">
        <v>9</v>
      </c>
      <c r="V70" s="41" t="s">
        <v>773</v>
      </c>
      <c r="W70" s="41" t="s">
        <v>773</v>
      </c>
      <c r="X70" s="41" t="s">
        <v>773</v>
      </c>
      <c r="Y70" s="41" t="s">
        <v>773</v>
      </c>
      <c r="Z70" s="41" t="s">
        <v>773</v>
      </c>
      <c r="AA70" s="41" t="s">
        <v>773</v>
      </c>
      <c r="AB70" s="336" t="s">
        <v>773</v>
      </c>
      <c r="AC70" s="350" t="s">
        <v>773</v>
      </c>
      <c r="AD70" s="41" t="s">
        <v>773</v>
      </c>
      <c r="AE70" s="42" t="s">
        <v>773</v>
      </c>
    </row>
    <row r="71" spans="1:13" ht="14.25" customHeight="1" thickBot="1">
      <c r="A71" s="460" t="s">
        <v>785</v>
      </c>
      <c r="B71" s="452"/>
      <c r="C71" s="461">
        <f aca="true" t="shared" si="3" ref="C71:K71">SUM(C3:C70)</f>
        <v>312</v>
      </c>
      <c r="D71" s="462">
        <f t="shared" si="3"/>
        <v>14516</v>
      </c>
      <c r="E71" s="461">
        <f t="shared" si="3"/>
        <v>40052</v>
      </c>
      <c r="F71" s="461">
        <f t="shared" si="3"/>
        <v>10430</v>
      </c>
      <c r="G71" s="461">
        <f t="shared" si="3"/>
        <v>4088</v>
      </c>
      <c r="H71" s="461">
        <f t="shared" si="3"/>
        <v>2252</v>
      </c>
      <c r="I71" s="461">
        <f t="shared" si="3"/>
        <v>4090</v>
      </c>
      <c r="J71" s="462">
        <f t="shared" si="3"/>
        <v>16470</v>
      </c>
      <c r="K71" s="462">
        <f t="shared" si="3"/>
        <v>16470</v>
      </c>
      <c r="L71" s="422"/>
      <c r="M71" s="35"/>
    </row>
    <row r="72" spans="3:13" ht="11.25">
      <c r="C72" s="399">
        <f>10+18+14+16+10+12+16+12+22+28+34+24+18+20+14+16+14</f>
        <v>298</v>
      </c>
      <c r="M72" s="35"/>
    </row>
    <row r="74" spans="4:12" ht="11.25">
      <c r="D74" s="185"/>
      <c r="E74" s="185"/>
      <c r="F74" s="185"/>
      <c r="G74" s="185"/>
      <c r="H74" s="185"/>
      <c r="I74" s="185"/>
      <c r="J74" s="185"/>
      <c r="K74" s="185"/>
      <c r="L74" s="1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="90" zoomScaleNormal="90" zoomScalePageLayoutView="0" workbookViewId="0" topLeftCell="A1">
      <selection activeCell="W3" sqref="W3:W20"/>
    </sheetView>
  </sheetViews>
  <sheetFormatPr defaultColWidth="7.875" defaultRowHeight="12.75"/>
  <cols>
    <col min="1" max="1" width="4.375" style="3" customWidth="1"/>
    <col min="2" max="2" width="15.375" style="3" customWidth="1"/>
    <col min="3" max="20" width="5.625" style="3" customWidth="1"/>
    <col min="21" max="21" width="5.375" style="3" customWidth="1"/>
    <col min="22" max="22" width="6.125" style="3" customWidth="1"/>
    <col min="23" max="23" width="5.00390625" style="3" customWidth="1"/>
    <col min="24" max="26" width="4.375" style="3" customWidth="1"/>
    <col min="27" max="28" width="5.625" style="3" customWidth="1"/>
    <col min="29" max="16384" width="7.875" style="3" customWidth="1"/>
  </cols>
  <sheetData>
    <row r="1" spans="1:20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8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 t="s">
        <v>109</v>
      </c>
      <c r="V2" s="13" t="s">
        <v>115</v>
      </c>
      <c r="W2" s="13" t="s">
        <v>116</v>
      </c>
      <c r="X2" s="13" t="s">
        <v>110</v>
      </c>
      <c r="Y2" s="13" t="s">
        <v>111</v>
      </c>
      <c r="Z2" s="13" t="s">
        <v>112</v>
      </c>
      <c r="AA2" s="13" t="s">
        <v>113</v>
      </c>
      <c r="AB2" s="13" t="s">
        <v>114</v>
      </c>
    </row>
    <row r="3" spans="1:28" ht="25.5" customHeight="1">
      <c r="A3" s="4">
        <v>1</v>
      </c>
      <c r="B3" s="198" t="s">
        <v>137</v>
      </c>
      <c r="C3" s="5"/>
      <c r="D3" s="6" t="s">
        <v>70</v>
      </c>
      <c r="E3" s="6" t="s">
        <v>291</v>
      </c>
      <c r="F3" s="6" t="s">
        <v>400</v>
      </c>
      <c r="G3" s="6" t="s">
        <v>160</v>
      </c>
      <c r="H3" s="6" t="s">
        <v>741</v>
      </c>
      <c r="I3" s="6" t="s">
        <v>62</v>
      </c>
      <c r="J3" s="6" t="s">
        <v>77</v>
      </c>
      <c r="K3" s="6" t="s">
        <v>614</v>
      </c>
      <c r="L3" s="6" t="s">
        <v>9</v>
      </c>
      <c r="M3" s="6" t="s">
        <v>725</v>
      </c>
      <c r="N3" s="6" t="s">
        <v>97</v>
      </c>
      <c r="O3" s="6" t="s">
        <v>475</v>
      </c>
      <c r="P3" s="6" t="s">
        <v>64</v>
      </c>
      <c r="Q3" s="6" t="s">
        <v>108</v>
      </c>
      <c r="R3" s="6" t="s">
        <v>234</v>
      </c>
      <c r="S3" s="6" t="s">
        <v>164</v>
      </c>
      <c r="T3" s="6" t="s">
        <v>77</v>
      </c>
      <c r="U3" s="17">
        <v>65</v>
      </c>
      <c r="V3" s="17">
        <v>144</v>
      </c>
      <c r="W3" s="18">
        <f>X3+Y3+Z3</f>
        <v>34</v>
      </c>
      <c r="X3" s="18">
        <v>21</v>
      </c>
      <c r="Y3" s="18">
        <v>4</v>
      </c>
      <c r="Z3" s="18">
        <v>9</v>
      </c>
      <c r="AA3" s="17">
        <v>55</v>
      </c>
      <c r="AB3" s="17">
        <v>39</v>
      </c>
    </row>
    <row r="4" spans="1:28" ht="25.5" customHeight="1">
      <c r="A4" s="4">
        <v>2</v>
      </c>
      <c r="B4" s="198" t="s">
        <v>138</v>
      </c>
      <c r="C4" s="6" t="s">
        <v>69</v>
      </c>
      <c r="D4" s="5"/>
      <c r="E4" s="6" t="s">
        <v>172</v>
      </c>
      <c r="F4" s="6" t="s">
        <v>723</v>
      </c>
      <c r="G4" s="6" t="s">
        <v>595</v>
      </c>
      <c r="H4" s="6" t="s">
        <v>290</v>
      </c>
      <c r="I4" s="6" t="s">
        <v>185</v>
      </c>
      <c r="J4" s="6" t="s">
        <v>586</v>
      </c>
      <c r="K4" s="6" t="s">
        <v>303</v>
      </c>
      <c r="L4" s="6" t="s">
        <v>369</v>
      </c>
      <c r="M4" s="6" t="s">
        <v>171</v>
      </c>
      <c r="N4" s="6" t="s">
        <v>78</v>
      </c>
      <c r="O4" s="6" t="s">
        <v>1</v>
      </c>
      <c r="P4" s="6" t="s">
        <v>644</v>
      </c>
      <c r="Q4" s="6" t="s">
        <v>32</v>
      </c>
      <c r="R4" s="6" t="s">
        <v>363</v>
      </c>
      <c r="S4" s="6" t="s">
        <v>644</v>
      </c>
      <c r="T4" s="6" t="s">
        <v>264</v>
      </c>
      <c r="U4" s="17">
        <f aca="true" t="shared" si="0" ref="U4:U18">X4*3+Y4</f>
        <v>64</v>
      </c>
      <c r="V4" s="17">
        <v>139</v>
      </c>
      <c r="W4" s="18">
        <f aca="true" t="shared" si="1" ref="W4:W20">X4+Y4+Z4</f>
        <v>34</v>
      </c>
      <c r="X4" s="18">
        <v>19</v>
      </c>
      <c r="Y4" s="18">
        <v>7</v>
      </c>
      <c r="Z4" s="18">
        <v>8</v>
      </c>
      <c r="AA4" s="17">
        <v>48</v>
      </c>
      <c r="AB4" s="17">
        <v>36</v>
      </c>
    </row>
    <row r="5" spans="1:28" ht="25.5" customHeight="1">
      <c r="A5" s="4">
        <v>3</v>
      </c>
      <c r="B5" s="198" t="s">
        <v>122</v>
      </c>
      <c r="C5" s="6" t="s">
        <v>290</v>
      </c>
      <c r="D5" s="6" t="s">
        <v>569</v>
      </c>
      <c r="E5" s="5"/>
      <c r="F5" s="6" t="s">
        <v>187</v>
      </c>
      <c r="G5" s="6" t="s">
        <v>4</v>
      </c>
      <c r="H5" s="6" t="s">
        <v>198</v>
      </c>
      <c r="I5" s="6" t="s">
        <v>5</v>
      </c>
      <c r="J5" s="6" t="s">
        <v>237</v>
      </c>
      <c r="K5" s="6" t="s">
        <v>223</v>
      </c>
      <c r="L5" s="6" t="s">
        <v>399</v>
      </c>
      <c r="M5" s="6" t="s">
        <v>154</v>
      </c>
      <c r="N5" s="6" t="s">
        <v>622</v>
      </c>
      <c r="O5" s="6" t="s">
        <v>16</v>
      </c>
      <c r="P5" s="6" t="s">
        <v>64</v>
      </c>
      <c r="Q5" s="6" t="s">
        <v>477</v>
      </c>
      <c r="R5" s="6" t="s">
        <v>77</v>
      </c>
      <c r="S5" s="6" t="s">
        <v>162</v>
      </c>
      <c r="T5" s="6" t="s">
        <v>101</v>
      </c>
      <c r="U5" s="17">
        <f t="shared" si="0"/>
        <v>61</v>
      </c>
      <c r="V5" s="17">
        <v>147</v>
      </c>
      <c r="W5" s="18">
        <f t="shared" si="1"/>
        <v>34</v>
      </c>
      <c r="X5" s="18">
        <v>19</v>
      </c>
      <c r="Y5" s="18">
        <v>4</v>
      </c>
      <c r="Z5" s="18">
        <v>11</v>
      </c>
      <c r="AA5" s="17">
        <v>52</v>
      </c>
      <c r="AB5" s="17">
        <v>33</v>
      </c>
    </row>
    <row r="6" spans="1:28" ht="25.5" customHeight="1">
      <c r="A6" s="4">
        <v>4</v>
      </c>
      <c r="B6" s="198" t="s">
        <v>139</v>
      </c>
      <c r="C6" s="6" t="s">
        <v>401</v>
      </c>
      <c r="D6" s="6" t="s">
        <v>722</v>
      </c>
      <c r="E6" s="6" t="s">
        <v>251</v>
      </c>
      <c r="F6" s="5"/>
      <c r="G6" s="6" t="s">
        <v>77</v>
      </c>
      <c r="H6" s="6" t="s">
        <v>73</v>
      </c>
      <c r="I6" s="6" t="s">
        <v>346</v>
      </c>
      <c r="J6" s="6" t="s">
        <v>69</v>
      </c>
      <c r="K6" s="6" t="s">
        <v>570</v>
      </c>
      <c r="L6" s="6" t="s">
        <v>31</v>
      </c>
      <c r="M6" s="6" t="s">
        <v>743</v>
      </c>
      <c r="N6" s="6" t="s">
        <v>651</v>
      </c>
      <c r="O6" s="6" t="s">
        <v>357</v>
      </c>
      <c r="P6" s="6" t="s">
        <v>368</v>
      </c>
      <c r="Q6" s="6" t="s">
        <v>294</v>
      </c>
      <c r="R6" s="6" t="s">
        <v>290</v>
      </c>
      <c r="S6" s="6" t="s">
        <v>644</v>
      </c>
      <c r="T6" s="12" t="s">
        <v>656</v>
      </c>
      <c r="U6" s="17">
        <f t="shared" si="0"/>
        <v>57</v>
      </c>
      <c r="V6" s="17">
        <v>127</v>
      </c>
      <c r="W6" s="18">
        <f t="shared" si="1"/>
        <v>34</v>
      </c>
      <c r="X6" s="18">
        <v>18</v>
      </c>
      <c r="Y6" s="18">
        <v>3</v>
      </c>
      <c r="Z6" s="18">
        <v>13</v>
      </c>
      <c r="AA6" s="17">
        <v>54</v>
      </c>
      <c r="AB6" s="17">
        <v>49</v>
      </c>
    </row>
    <row r="7" spans="1:28" ht="25.5" customHeight="1">
      <c r="A7" s="4">
        <v>5</v>
      </c>
      <c r="B7" s="198" t="s">
        <v>119</v>
      </c>
      <c r="C7" s="6" t="s">
        <v>308</v>
      </c>
      <c r="D7" s="6" t="s">
        <v>180</v>
      </c>
      <c r="E7" s="6" t="s">
        <v>14</v>
      </c>
      <c r="F7" s="6" t="s">
        <v>78</v>
      </c>
      <c r="G7" s="5"/>
      <c r="H7" s="6" t="s">
        <v>485</v>
      </c>
      <c r="I7" s="6" t="s">
        <v>54</v>
      </c>
      <c r="J7" s="6" t="s">
        <v>261</v>
      </c>
      <c r="K7" s="6" t="s">
        <v>734</v>
      </c>
      <c r="L7" s="6" t="s">
        <v>452</v>
      </c>
      <c r="M7" s="6" t="s">
        <v>731</v>
      </c>
      <c r="N7" s="6" t="s">
        <v>727</v>
      </c>
      <c r="O7" s="6" t="s">
        <v>90</v>
      </c>
      <c r="P7" s="6" t="s">
        <v>738</v>
      </c>
      <c r="Q7" s="6" t="s">
        <v>152</v>
      </c>
      <c r="R7" s="6" t="s">
        <v>106</v>
      </c>
      <c r="S7" s="6" t="s">
        <v>706</v>
      </c>
      <c r="T7" s="6" t="s">
        <v>317</v>
      </c>
      <c r="U7" s="17">
        <f t="shared" si="0"/>
        <v>56</v>
      </c>
      <c r="V7" s="17">
        <v>147</v>
      </c>
      <c r="W7" s="18">
        <f t="shared" si="1"/>
        <v>34</v>
      </c>
      <c r="X7" s="18">
        <v>16</v>
      </c>
      <c r="Y7" s="18">
        <v>8</v>
      </c>
      <c r="Z7" s="18">
        <v>10</v>
      </c>
      <c r="AA7" s="17">
        <v>63</v>
      </c>
      <c r="AB7" s="17">
        <v>47</v>
      </c>
    </row>
    <row r="8" spans="1:28" ht="25.5" customHeight="1">
      <c r="A8" s="4">
        <v>6</v>
      </c>
      <c r="B8" s="198" t="s">
        <v>120</v>
      </c>
      <c r="C8" s="6" t="s">
        <v>740</v>
      </c>
      <c r="D8" s="6" t="s">
        <v>291</v>
      </c>
      <c r="E8" s="6" t="s">
        <v>368</v>
      </c>
      <c r="F8" s="6" t="s">
        <v>74</v>
      </c>
      <c r="G8" s="6" t="s">
        <v>484</v>
      </c>
      <c r="H8" s="5"/>
      <c r="I8" s="6" t="s">
        <v>298</v>
      </c>
      <c r="J8" s="6" t="s">
        <v>209</v>
      </c>
      <c r="K8" s="6" t="s">
        <v>540</v>
      </c>
      <c r="L8" s="6" t="s">
        <v>106</v>
      </c>
      <c r="M8" s="6" t="s">
        <v>216</v>
      </c>
      <c r="N8" s="6" t="s">
        <v>173</v>
      </c>
      <c r="O8" s="6" t="s">
        <v>357</v>
      </c>
      <c r="P8" s="6" t="s">
        <v>751</v>
      </c>
      <c r="Q8" s="6" t="s">
        <v>733</v>
      </c>
      <c r="R8" s="6" t="s">
        <v>291</v>
      </c>
      <c r="S8" s="6" t="s">
        <v>276</v>
      </c>
      <c r="T8" s="6" t="s">
        <v>62</v>
      </c>
      <c r="U8" s="17">
        <f t="shared" si="0"/>
        <v>54</v>
      </c>
      <c r="V8" s="17">
        <v>135</v>
      </c>
      <c r="W8" s="18">
        <f t="shared" si="1"/>
        <v>34</v>
      </c>
      <c r="X8" s="18">
        <v>16</v>
      </c>
      <c r="Y8" s="18">
        <v>6</v>
      </c>
      <c r="Z8" s="18">
        <v>12</v>
      </c>
      <c r="AA8" s="17">
        <v>44</v>
      </c>
      <c r="AB8" s="17">
        <v>41</v>
      </c>
    </row>
    <row r="9" spans="1:28" ht="25.5" customHeight="1">
      <c r="A9" s="4">
        <v>7</v>
      </c>
      <c r="B9" s="198" t="s">
        <v>124</v>
      </c>
      <c r="C9" s="6" t="s">
        <v>61</v>
      </c>
      <c r="D9" s="6" t="s">
        <v>378</v>
      </c>
      <c r="E9" s="6" t="s">
        <v>23</v>
      </c>
      <c r="F9" s="6" t="s">
        <v>345</v>
      </c>
      <c r="G9" s="6" t="s">
        <v>53</v>
      </c>
      <c r="H9" s="6" t="s">
        <v>238</v>
      </c>
      <c r="I9" s="5"/>
      <c r="J9" s="6" t="s">
        <v>298</v>
      </c>
      <c r="K9" s="6" t="s">
        <v>31</v>
      </c>
      <c r="L9" s="6" t="s">
        <v>77</v>
      </c>
      <c r="M9" s="6" t="s">
        <v>99</v>
      </c>
      <c r="N9" s="6" t="s">
        <v>2</v>
      </c>
      <c r="O9" s="6" t="s">
        <v>61</v>
      </c>
      <c r="P9" s="6" t="s">
        <v>752</v>
      </c>
      <c r="Q9" s="6" t="s">
        <v>105</v>
      </c>
      <c r="R9" s="6" t="s">
        <v>260</v>
      </c>
      <c r="S9" s="6" t="s">
        <v>170</v>
      </c>
      <c r="T9" s="6" t="s">
        <v>385</v>
      </c>
      <c r="U9" s="17">
        <f t="shared" si="0"/>
        <v>49</v>
      </c>
      <c r="V9" s="17">
        <v>131</v>
      </c>
      <c r="W9" s="18">
        <f t="shared" si="1"/>
        <v>34</v>
      </c>
      <c r="X9" s="18">
        <v>14</v>
      </c>
      <c r="Y9" s="18">
        <v>7</v>
      </c>
      <c r="Z9" s="18">
        <v>13</v>
      </c>
      <c r="AA9" s="17">
        <v>47</v>
      </c>
      <c r="AB9" s="17">
        <v>42</v>
      </c>
    </row>
    <row r="10" spans="1:28" ht="25.5" customHeight="1">
      <c r="A10" s="4">
        <v>8</v>
      </c>
      <c r="B10" s="198" t="s">
        <v>140</v>
      </c>
      <c r="C10" s="6" t="s">
        <v>78</v>
      </c>
      <c r="D10" s="6" t="s">
        <v>585</v>
      </c>
      <c r="E10" s="6" t="s">
        <v>304</v>
      </c>
      <c r="F10" s="6" t="s">
        <v>70</v>
      </c>
      <c r="G10" s="6" t="s">
        <v>232</v>
      </c>
      <c r="H10" s="6" t="s">
        <v>208</v>
      </c>
      <c r="I10" s="6" t="s">
        <v>238</v>
      </c>
      <c r="J10" s="5"/>
      <c r="K10" s="6" t="s">
        <v>105</v>
      </c>
      <c r="L10" s="6" t="s">
        <v>77</v>
      </c>
      <c r="M10" s="6" t="s">
        <v>243</v>
      </c>
      <c r="N10" s="6" t="s">
        <v>737</v>
      </c>
      <c r="O10" s="6" t="s">
        <v>288</v>
      </c>
      <c r="P10" s="6" t="s">
        <v>108</v>
      </c>
      <c r="Q10" s="6" t="s">
        <v>745</v>
      </c>
      <c r="R10" s="6" t="s">
        <v>15</v>
      </c>
      <c r="S10" s="6" t="s">
        <v>191</v>
      </c>
      <c r="T10" s="6" t="s">
        <v>752</v>
      </c>
      <c r="U10" s="17">
        <f t="shared" si="0"/>
        <v>48</v>
      </c>
      <c r="V10" s="17">
        <v>148</v>
      </c>
      <c r="W10" s="18">
        <f t="shared" si="1"/>
        <v>34</v>
      </c>
      <c r="X10" s="18">
        <v>13</v>
      </c>
      <c r="Y10" s="18">
        <v>9</v>
      </c>
      <c r="Z10" s="18">
        <v>12</v>
      </c>
      <c r="AA10" s="17">
        <v>49</v>
      </c>
      <c r="AB10" s="17">
        <v>40</v>
      </c>
    </row>
    <row r="11" spans="1:28" ht="25.5" customHeight="1">
      <c r="A11" s="4">
        <v>9</v>
      </c>
      <c r="B11" s="198" t="s">
        <v>125</v>
      </c>
      <c r="C11" s="6" t="s">
        <v>613</v>
      </c>
      <c r="D11" s="6" t="s">
        <v>302</v>
      </c>
      <c r="E11" s="6" t="s">
        <v>570</v>
      </c>
      <c r="F11" s="6" t="s">
        <v>223</v>
      </c>
      <c r="G11" s="6" t="s">
        <v>735</v>
      </c>
      <c r="H11" s="6" t="s">
        <v>540</v>
      </c>
      <c r="I11" s="6" t="s">
        <v>32</v>
      </c>
      <c r="J11" s="6" t="s">
        <v>106</v>
      </c>
      <c r="K11" s="5"/>
      <c r="L11" s="6" t="s">
        <v>728</v>
      </c>
      <c r="M11" s="6" t="s">
        <v>155</v>
      </c>
      <c r="N11" s="6" t="s">
        <v>49</v>
      </c>
      <c r="O11" s="6" t="s">
        <v>31</v>
      </c>
      <c r="P11" s="6" t="s">
        <v>21</v>
      </c>
      <c r="Q11" s="6" t="s">
        <v>238</v>
      </c>
      <c r="R11" s="6" t="s">
        <v>651</v>
      </c>
      <c r="S11" s="6" t="s">
        <v>746</v>
      </c>
      <c r="T11" s="6" t="s">
        <v>726</v>
      </c>
      <c r="U11" s="17">
        <f t="shared" si="0"/>
        <v>48</v>
      </c>
      <c r="V11" s="17">
        <v>140</v>
      </c>
      <c r="W11" s="18">
        <f t="shared" si="1"/>
        <v>34</v>
      </c>
      <c r="X11" s="18">
        <v>13</v>
      </c>
      <c r="Y11" s="18">
        <v>9</v>
      </c>
      <c r="Z11" s="18">
        <v>12</v>
      </c>
      <c r="AA11" s="17">
        <v>50</v>
      </c>
      <c r="AB11" s="17">
        <v>46</v>
      </c>
    </row>
    <row r="12" spans="1:28" ht="25.5" customHeight="1">
      <c r="A12" s="4">
        <v>10</v>
      </c>
      <c r="B12" s="198" t="s">
        <v>121</v>
      </c>
      <c r="C12" s="6" t="s">
        <v>22</v>
      </c>
      <c r="D12" s="6" t="s">
        <v>169</v>
      </c>
      <c r="E12" s="6" t="s">
        <v>398</v>
      </c>
      <c r="F12" s="6" t="s">
        <v>32</v>
      </c>
      <c r="G12" s="6" t="s">
        <v>453</v>
      </c>
      <c r="H12" s="6" t="s">
        <v>105</v>
      </c>
      <c r="I12" s="6" t="s">
        <v>78</v>
      </c>
      <c r="J12" s="6" t="s">
        <v>78</v>
      </c>
      <c r="K12" s="6" t="s">
        <v>729</v>
      </c>
      <c r="L12" s="5"/>
      <c r="M12" s="6" t="s">
        <v>291</v>
      </c>
      <c r="N12" s="6" t="s">
        <v>161</v>
      </c>
      <c r="O12" s="6" t="s">
        <v>185</v>
      </c>
      <c r="P12" s="6" t="s">
        <v>35</v>
      </c>
      <c r="Q12" s="6" t="s">
        <v>457</v>
      </c>
      <c r="R12" s="6" t="s">
        <v>471</v>
      </c>
      <c r="S12" s="6" t="s">
        <v>457</v>
      </c>
      <c r="T12" s="6" t="s">
        <v>385</v>
      </c>
      <c r="U12" s="17">
        <f t="shared" si="0"/>
        <v>47</v>
      </c>
      <c r="V12" s="17">
        <v>140</v>
      </c>
      <c r="W12" s="18">
        <f t="shared" si="1"/>
        <v>34</v>
      </c>
      <c r="X12" s="18">
        <v>13</v>
      </c>
      <c r="Y12" s="18">
        <v>8</v>
      </c>
      <c r="Z12" s="18">
        <v>13</v>
      </c>
      <c r="AA12" s="17">
        <v>54</v>
      </c>
      <c r="AB12" s="17">
        <v>52</v>
      </c>
    </row>
    <row r="13" spans="1:28" ht="25.5" customHeight="1">
      <c r="A13" s="4">
        <v>11</v>
      </c>
      <c r="B13" s="198" t="s">
        <v>141</v>
      </c>
      <c r="C13" s="6" t="s">
        <v>724</v>
      </c>
      <c r="D13" s="6" t="s">
        <v>216</v>
      </c>
      <c r="E13" s="6" t="s">
        <v>476</v>
      </c>
      <c r="F13" s="6" t="s">
        <v>742</v>
      </c>
      <c r="G13" s="6" t="s">
        <v>730</v>
      </c>
      <c r="H13" s="6" t="s">
        <v>171</v>
      </c>
      <c r="I13" s="6" t="s">
        <v>100</v>
      </c>
      <c r="J13" s="6" t="s">
        <v>646</v>
      </c>
      <c r="K13" s="6" t="s">
        <v>314</v>
      </c>
      <c r="L13" s="6" t="s">
        <v>290</v>
      </c>
      <c r="M13" s="5"/>
      <c r="N13" s="6" t="s">
        <v>108</v>
      </c>
      <c r="O13" s="6" t="s">
        <v>607</v>
      </c>
      <c r="P13" s="6" t="s">
        <v>10</v>
      </c>
      <c r="Q13" s="6" t="s">
        <v>32</v>
      </c>
      <c r="R13" s="6" t="s">
        <v>741</v>
      </c>
      <c r="S13" s="6" t="s">
        <v>14</v>
      </c>
      <c r="T13" s="6" t="s">
        <v>155</v>
      </c>
      <c r="U13" s="17">
        <f t="shared" si="0"/>
        <v>46</v>
      </c>
      <c r="V13" s="17">
        <v>129</v>
      </c>
      <c r="W13" s="18">
        <f t="shared" si="1"/>
        <v>34</v>
      </c>
      <c r="X13" s="18">
        <v>14</v>
      </c>
      <c r="Y13" s="18">
        <v>4</v>
      </c>
      <c r="Z13" s="18">
        <v>16</v>
      </c>
      <c r="AA13" s="17">
        <v>48</v>
      </c>
      <c r="AB13" s="17">
        <v>55</v>
      </c>
    </row>
    <row r="14" spans="1:28" ht="25.5" customHeight="1">
      <c r="A14" s="4">
        <v>12</v>
      </c>
      <c r="B14" s="198" t="s">
        <v>142</v>
      </c>
      <c r="C14" s="6" t="s">
        <v>98</v>
      </c>
      <c r="D14" s="6" t="s">
        <v>77</v>
      </c>
      <c r="E14" s="6" t="s">
        <v>621</v>
      </c>
      <c r="F14" s="6" t="s">
        <v>650</v>
      </c>
      <c r="G14" s="6" t="s">
        <v>726</v>
      </c>
      <c r="H14" s="6" t="s">
        <v>429</v>
      </c>
      <c r="I14" s="6" t="s">
        <v>13</v>
      </c>
      <c r="J14" s="6" t="s">
        <v>736</v>
      </c>
      <c r="K14" s="6" t="s">
        <v>50</v>
      </c>
      <c r="L14" s="6" t="s">
        <v>235</v>
      </c>
      <c r="M14" s="6" t="s">
        <v>107</v>
      </c>
      <c r="N14" s="5"/>
      <c r="O14" s="6" t="s">
        <v>88</v>
      </c>
      <c r="P14" s="6" t="s">
        <v>727</v>
      </c>
      <c r="Q14" s="6" t="s">
        <v>332</v>
      </c>
      <c r="R14" s="6" t="s">
        <v>671</v>
      </c>
      <c r="S14" s="6" t="s">
        <v>102</v>
      </c>
      <c r="T14" s="6" t="s">
        <v>45</v>
      </c>
      <c r="U14" s="17">
        <f t="shared" si="0"/>
        <v>42</v>
      </c>
      <c r="V14" s="17">
        <v>132</v>
      </c>
      <c r="W14" s="18">
        <f t="shared" si="1"/>
        <v>34</v>
      </c>
      <c r="X14" s="18">
        <v>11</v>
      </c>
      <c r="Y14" s="18">
        <v>9</v>
      </c>
      <c r="Z14" s="18">
        <v>14</v>
      </c>
      <c r="AA14" s="17">
        <v>54</v>
      </c>
      <c r="AB14" s="17">
        <v>61</v>
      </c>
    </row>
    <row r="15" spans="1:28" ht="25.5" customHeight="1">
      <c r="A15" s="4">
        <v>13</v>
      </c>
      <c r="B15" s="198" t="s">
        <v>129</v>
      </c>
      <c r="C15" s="6" t="s">
        <v>474</v>
      </c>
      <c r="D15" s="6" t="s">
        <v>1</v>
      </c>
      <c r="E15" s="6" t="s">
        <v>15</v>
      </c>
      <c r="F15" s="6" t="s">
        <v>236</v>
      </c>
      <c r="G15" s="6" t="s">
        <v>89</v>
      </c>
      <c r="H15" s="6" t="s">
        <v>236</v>
      </c>
      <c r="I15" s="6" t="s">
        <v>62</v>
      </c>
      <c r="J15" s="6" t="s">
        <v>289</v>
      </c>
      <c r="K15" s="6" t="s">
        <v>32</v>
      </c>
      <c r="L15" s="6" t="s">
        <v>378</v>
      </c>
      <c r="M15" s="6" t="s">
        <v>608</v>
      </c>
      <c r="N15" s="6" t="s">
        <v>87</v>
      </c>
      <c r="O15" s="5"/>
      <c r="P15" s="6" t="s">
        <v>200</v>
      </c>
      <c r="Q15" s="6" t="s">
        <v>432</v>
      </c>
      <c r="R15" s="6" t="s">
        <v>6</v>
      </c>
      <c r="S15" s="6" t="s">
        <v>156</v>
      </c>
      <c r="T15" s="6" t="s">
        <v>56</v>
      </c>
      <c r="U15" s="17">
        <f t="shared" si="0"/>
        <v>41</v>
      </c>
      <c r="V15" s="17">
        <v>133</v>
      </c>
      <c r="W15" s="18">
        <f t="shared" si="1"/>
        <v>34</v>
      </c>
      <c r="X15" s="18">
        <v>10</v>
      </c>
      <c r="Y15" s="18">
        <v>11</v>
      </c>
      <c r="Z15" s="18">
        <v>13</v>
      </c>
      <c r="AA15" s="17">
        <v>46</v>
      </c>
      <c r="AB15" s="17">
        <v>53</v>
      </c>
    </row>
    <row r="16" spans="1:28" ht="25.5" customHeight="1">
      <c r="A16" s="4">
        <v>14</v>
      </c>
      <c r="B16" s="198" t="s">
        <v>143</v>
      </c>
      <c r="C16" s="6" t="s">
        <v>63</v>
      </c>
      <c r="D16" s="6" t="s">
        <v>748</v>
      </c>
      <c r="E16" s="6" t="s">
        <v>63</v>
      </c>
      <c r="F16" s="6" t="s">
        <v>198</v>
      </c>
      <c r="G16" s="6" t="s">
        <v>739</v>
      </c>
      <c r="H16" s="6" t="s">
        <v>750</v>
      </c>
      <c r="I16" s="6" t="s">
        <v>753</v>
      </c>
      <c r="J16" s="6" t="s">
        <v>107</v>
      </c>
      <c r="K16" s="6" t="s">
        <v>7</v>
      </c>
      <c r="L16" s="6" t="s">
        <v>36</v>
      </c>
      <c r="M16" s="6" t="s">
        <v>0</v>
      </c>
      <c r="N16" s="6" t="s">
        <v>726</v>
      </c>
      <c r="O16" s="6" t="s">
        <v>447</v>
      </c>
      <c r="P16" s="5"/>
      <c r="Q16" s="6" t="s">
        <v>74</v>
      </c>
      <c r="R16" s="6" t="s">
        <v>490</v>
      </c>
      <c r="S16" s="6" t="s">
        <v>474</v>
      </c>
      <c r="T16" s="6" t="s">
        <v>274</v>
      </c>
      <c r="U16" s="17">
        <v>36</v>
      </c>
      <c r="V16" s="17">
        <v>141</v>
      </c>
      <c r="W16" s="18">
        <f t="shared" si="1"/>
        <v>34</v>
      </c>
      <c r="X16" s="18">
        <v>11</v>
      </c>
      <c r="Y16" s="18">
        <v>4</v>
      </c>
      <c r="Z16" s="18">
        <v>19</v>
      </c>
      <c r="AA16" s="17">
        <v>45</v>
      </c>
      <c r="AB16" s="17">
        <v>51</v>
      </c>
    </row>
    <row r="17" spans="1:28" ht="25.5" customHeight="1">
      <c r="A17" s="4">
        <v>15</v>
      </c>
      <c r="B17" s="198" t="s">
        <v>144</v>
      </c>
      <c r="C17" s="6" t="s">
        <v>107</v>
      </c>
      <c r="D17" s="6" t="s">
        <v>31</v>
      </c>
      <c r="E17" s="6" t="s">
        <v>229</v>
      </c>
      <c r="F17" s="6" t="s">
        <v>293</v>
      </c>
      <c r="G17" s="6" t="s">
        <v>360</v>
      </c>
      <c r="H17" s="6" t="s">
        <v>732</v>
      </c>
      <c r="I17" s="6" t="s">
        <v>106</v>
      </c>
      <c r="J17" s="6" t="s">
        <v>744</v>
      </c>
      <c r="K17" s="6" t="s">
        <v>298</v>
      </c>
      <c r="L17" s="6" t="s">
        <v>456</v>
      </c>
      <c r="M17" s="6" t="s">
        <v>31</v>
      </c>
      <c r="N17" s="6" t="s">
        <v>157</v>
      </c>
      <c r="O17" s="6" t="s">
        <v>432</v>
      </c>
      <c r="P17" s="6" t="s">
        <v>73</v>
      </c>
      <c r="Q17" s="5"/>
      <c r="R17" s="6" t="s">
        <v>644</v>
      </c>
      <c r="S17" s="6" t="s">
        <v>106</v>
      </c>
      <c r="T17" s="6" t="s">
        <v>688</v>
      </c>
      <c r="U17" s="17">
        <v>36</v>
      </c>
      <c r="V17" s="17">
        <v>120</v>
      </c>
      <c r="W17" s="18">
        <f t="shared" si="1"/>
        <v>34</v>
      </c>
      <c r="X17" s="18">
        <v>9</v>
      </c>
      <c r="Y17" s="18">
        <v>10</v>
      </c>
      <c r="Z17" s="18">
        <v>15</v>
      </c>
      <c r="AA17" s="17">
        <v>38</v>
      </c>
      <c r="AB17" s="17">
        <v>61</v>
      </c>
    </row>
    <row r="18" spans="1:28" ht="25.5" customHeight="1">
      <c r="A18" s="4">
        <v>16</v>
      </c>
      <c r="B18" s="198" t="s">
        <v>128</v>
      </c>
      <c r="C18" s="6" t="s">
        <v>149</v>
      </c>
      <c r="D18" s="6" t="s">
        <v>233</v>
      </c>
      <c r="E18" s="6" t="s">
        <v>78</v>
      </c>
      <c r="F18" s="6" t="s">
        <v>291</v>
      </c>
      <c r="G18" s="6" t="s">
        <v>105</v>
      </c>
      <c r="H18" s="6" t="s">
        <v>290</v>
      </c>
      <c r="I18" s="6" t="s">
        <v>259</v>
      </c>
      <c r="J18" s="6" t="s">
        <v>16</v>
      </c>
      <c r="K18" s="6" t="s">
        <v>650</v>
      </c>
      <c r="L18" s="6" t="s">
        <v>470</v>
      </c>
      <c r="M18" s="6" t="s">
        <v>740</v>
      </c>
      <c r="N18" s="6" t="s">
        <v>672</v>
      </c>
      <c r="O18" s="6" t="s">
        <v>8</v>
      </c>
      <c r="P18" s="6" t="s">
        <v>491</v>
      </c>
      <c r="Q18" s="6" t="s">
        <v>748</v>
      </c>
      <c r="R18" s="5"/>
      <c r="S18" s="6" t="s">
        <v>248</v>
      </c>
      <c r="T18" s="6" t="s">
        <v>668</v>
      </c>
      <c r="U18" s="17">
        <f t="shared" si="0"/>
        <v>34</v>
      </c>
      <c r="V18" s="17">
        <v>125</v>
      </c>
      <c r="W18" s="18">
        <f t="shared" si="1"/>
        <v>34</v>
      </c>
      <c r="X18" s="18">
        <v>10</v>
      </c>
      <c r="Y18" s="18">
        <v>4</v>
      </c>
      <c r="Z18" s="18">
        <v>20</v>
      </c>
      <c r="AA18" s="17">
        <v>33</v>
      </c>
      <c r="AB18" s="17">
        <v>48</v>
      </c>
    </row>
    <row r="19" spans="1:28" ht="25.5" customHeight="1">
      <c r="A19" s="4">
        <v>17</v>
      </c>
      <c r="B19" s="19" t="s">
        <v>145</v>
      </c>
      <c r="C19" s="6" t="s">
        <v>164</v>
      </c>
      <c r="D19" s="6" t="s">
        <v>748</v>
      </c>
      <c r="E19" s="6" t="s">
        <v>344</v>
      </c>
      <c r="F19" s="6" t="s">
        <v>645</v>
      </c>
      <c r="G19" s="6" t="s">
        <v>707</v>
      </c>
      <c r="H19" s="6" t="s">
        <v>277</v>
      </c>
      <c r="I19" s="6" t="s">
        <v>170</v>
      </c>
      <c r="J19" s="6" t="s">
        <v>183</v>
      </c>
      <c r="K19" s="6" t="s">
        <v>747</v>
      </c>
      <c r="L19" s="6" t="s">
        <v>456</v>
      </c>
      <c r="M19" s="6" t="s">
        <v>4</v>
      </c>
      <c r="N19" s="6" t="s">
        <v>101</v>
      </c>
      <c r="O19" s="6" t="s">
        <v>280</v>
      </c>
      <c r="P19" s="6" t="s">
        <v>475</v>
      </c>
      <c r="Q19" s="6" t="s">
        <v>105</v>
      </c>
      <c r="R19" s="6" t="s">
        <v>196</v>
      </c>
      <c r="S19" s="5"/>
      <c r="T19" s="6" t="s">
        <v>329</v>
      </c>
      <c r="U19" s="17">
        <v>31</v>
      </c>
      <c r="V19" s="17">
        <v>116</v>
      </c>
      <c r="W19" s="18">
        <f t="shared" si="1"/>
        <v>34</v>
      </c>
      <c r="X19" s="18">
        <v>6</v>
      </c>
      <c r="Y19" s="18">
        <v>14</v>
      </c>
      <c r="Z19" s="18">
        <v>14</v>
      </c>
      <c r="AA19" s="17">
        <v>31</v>
      </c>
      <c r="AB19" s="17">
        <v>46</v>
      </c>
    </row>
    <row r="20" spans="1:28" ht="25.5" customHeight="1">
      <c r="A20" s="4">
        <v>18</v>
      </c>
      <c r="B20" s="19" t="s">
        <v>130</v>
      </c>
      <c r="C20" s="6" t="s">
        <v>78</v>
      </c>
      <c r="D20" s="6" t="s">
        <v>265</v>
      </c>
      <c r="E20" s="6" t="s">
        <v>102</v>
      </c>
      <c r="F20" s="12" t="s">
        <v>655</v>
      </c>
      <c r="G20" s="6" t="s">
        <v>195</v>
      </c>
      <c r="H20" s="6" t="s">
        <v>61</v>
      </c>
      <c r="I20" s="6" t="s">
        <v>749</v>
      </c>
      <c r="J20" s="6" t="s">
        <v>753</v>
      </c>
      <c r="K20" s="6" t="s">
        <v>727</v>
      </c>
      <c r="L20" s="6" t="s">
        <v>384</v>
      </c>
      <c r="M20" s="6" t="s">
        <v>314</v>
      </c>
      <c r="N20" s="6" t="s">
        <v>46</v>
      </c>
      <c r="O20" s="6" t="s">
        <v>55</v>
      </c>
      <c r="P20" s="6" t="s">
        <v>275</v>
      </c>
      <c r="Q20" s="6" t="s">
        <v>689</v>
      </c>
      <c r="R20" s="6" t="s">
        <v>667</v>
      </c>
      <c r="S20" s="6" t="s">
        <v>178</v>
      </c>
      <c r="T20" s="5"/>
      <c r="U20" s="17">
        <v>30</v>
      </c>
      <c r="V20" s="17">
        <v>131</v>
      </c>
      <c r="W20" s="18">
        <f t="shared" si="1"/>
        <v>34</v>
      </c>
      <c r="X20" s="18">
        <v>7</v>
      </c>
      <c r="Y20" s="18">
        <v>11</v>
      </c>
      <c r="Z20" s="18">
        <v>16</v>
      </c>
      <c r="AA20" s="17">
        <v>41</v>
      </c>
      <c r="AB20" s="17">
        <v>52</v>
      </c>
    </row>
    <row r="21" spans="23:28" ht="25.5" customHeight="1">
      <c r="W21" s="3">
        <f aca="true" t="shared" si="2" ref="W21:AB21">SUM(W3:W20)</f>
        <v>612</v>
      </c>
      <c r="X21" s="3">
        <f t="shared" si="2"/>
        <v>240</v>
      </c>
      <c r="Y21" s="3">
        <f t="shared" si="2"/>
        <v>132</v>
      </c>
      <c r="Z21" s="3">
        <f t="shared" si="2"/>
        <v>240</v>
      </c>
      <c r="AA21" s="3">
        <f t="shared" si="2"/>
        <v>852</v>
      </c>
      <c r="AB21" s="3">
        <f t="shared" si="2"/>
        <v>852</v>
      </c>
    </row>
    <row r="22" ht="25.5" customHeight="1"/>
    <row r="23" ht="25.5" customHeight="1"/>
    <row r="24" ht="25.5" customHeight="1"/>
    <row r="25" ht="25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00390625" style="307" customWidth="1"/>
    <col min="2" max="2" width="21.125" style="307" customWidth="1"/>
    <col min="3" max="5" width="9.375" style="307" customWidth="1"/>
    <col min="6" max="7" width="11.00390625" style="307" customWidth="1"/>
    <col min="8" max="8" width="11.75390625" style="307" customWidth="1"/>
    <col min="9" max="16384" width="9.125" style="307" customWidth="1"/>
  </cols>
  <sheetData>
    <row r="1" spans="1:8" ht="15.75">
      <c r="A1" s="327" t="s">
        <v>959</v>
      </c>
      <c r="B1" s="306"/>
      <c r="C1" s="306"/>
      <c r="D1" s="306"/>
      <c r="E1" s="306"/>
      <c r="F1" s="306"/>
      <c r="G1" s="306"/>
      <c r="H1" s="306"/>
    </row>
    <row r="3" spans="1:8" ht="15" customHeight="1">
      <c r="A3" s="308"/>
      <c r="B3" s="308" t="s">
        <v>958</v>
      </c>
      <c r="C3" s="308" t="s">
        <v>953</v>
      </c>
      <c r="D3" s="308" t="s">
        <v>954</v>
      </c>
      <c r="E3" s="309" t="s">
        <v>955</v>
      </c>
      <c r="F3" s="308" t="s">
        <v>957</v>
      </c>
      <c r="G3" s="308" t="s">
        <v>956</v>
      </c>
      <c r="H3" s="310" t="s">
        <v>960</v>
      </c>
    </row>
    <row r="4" spans="1:8" ht="12">
      <c r="A4" s="311">
        <v>1</v>
      </c>
      <c r="B4" s="312" t="s">
        <v>129</v>
      </c>
      <c r="C4" s="313">
        <v>3</v>
      </c>
      <c r="D4" s="313">
        <v>2</v>
      </c>
      <c r="E4" s="314">
        <v>2</v>
      </c>
      <c r="F4" s="311">
        <v>2</v>
      </c>
      <c r="G4" s="314">
        <v>2</v>
      </c>
      <c r="H4" s="315">
        <f aca="true" t="shared" si="0" ref="H4:H32">SUM(C4:G4)</f>
        <v>11</v>
      </c>
    </row>
    <row r="5" spans="1:8" ht="12">
      <c r="A5" s="371">
        <v>2</v>
      </c>
      <c r="B5" s="317" t="s">
        <v>121</v>
      </c>
      <c r="C5" s="318">
        <v>3</v>
      </c>
      <c r="D5" s="318">
        <v>2</v>
      </c>
      <c r="E5" s="319">
        <v>2</v>
      </c>
      <c r="F5" s="316">
        <v>2</v>
      </c>
      <c r="G5" s="319" t="s">
        <v>773</v>
      </c>
      <c r="H5" s="320">
        <f t="shared" si="0"/>
        <v>9</v>
      </c>
    </row>
    <row r="6" spans="1:8" ht="12">
      <c r="A6" s="316">
        <v>3</v>
      </c>
      <c r="B6" s="317" t="s">
        <v>119</v>
      </c>
      <c r="C6" s="318">
        <v>2</v>
      </c>
      <c r="D6" s="318">
        <v>1</v>
      </c>
      <c r="E6" s="319">
        <v>2</v>
      </c>
      <c r="F6" s="316" t="s">
        <v>773</v>
      </c>
      <c r="G6" s="319" t="s">
        <v>773</v>
      </c>
      <c r="H6" s="320">
        <f t="shared" si="0"/>
        <v>5</v>
      </c>
    </row>
    <row r="7" spans="1:8" ht="12">
      <c r="A7" s="371">
        <v>4</v>
      </c>
      <c r="B7" s="317" t="s">
        <v>120</v>
      </c>
      <c r="C7" s="318">
        <v>1</v>
      </c>
      <c r="D7" s="318">
        <v>2</v>
      </c>
      <c r="E7" s="319">
        <v>1</v>
      </c>
      <c r="F7" s="316">
        <v>1</v>
      </c>
      <c r="G7" s="319">
        <v>3</v>
      </c>
      <c r="H7" s="320">
        <f t="shared" si="0"/>
        <v>8</v>
      </c>
    </row>
    <row r="8" spans="1:8" ht="12">
      <c r="A8" s="316">
        <v>5</v>
      </c>
      <c r="B8" s="317" t="s">
        <v>140</v>
      </c>
      <c r="C8" s="318">
        <v>1</v>
      </c>
      <c r="D8" s="318">
        <v>2</v>
      </c>
      <c r="E8" s="319">
        <v>1</v>
      </c>
      <c r="F8" s="316" t="s">
        <v>773</v>
      </c>
      <c r="G8" s="319">
        <v>1</v>
      </c>
      <c r="H8" s="320">
        <f t="shared" si="0"/>
        <v>5</v>
      </c>
    </row>
    <row r="9" spans="1:8" ht="12">
      <c r="A9" s="371">
        <v>6</v>
      </c>
      <c r="B9" s="317" t="s">
        <v>128</v>
      </c>
      <c r="C9" s="318">
        <v>1</v>
      </c>
      <c r="D9" s="318">
        <v>1</v>
      </c>
      <c r="E9" s="319">
        <v>2</v>
      </c>
      <c r="F9" s="316">
        <v>1</v>
      </c>
      <c r="G9" s="319">
        <v>2</v>
      </c>
      <c r="H9" s="320">
        <f>SUM(C9:G9)</f>
        <v>7</v>
      </c>
    </row>
    <row r="10" spans="1:8" ht="12">
      <c r="A10" s="316">
        <v>7</v>
      </c>
      <c r="B10" s="317" t="s">
        <v>247</v>
      </c>
      <c r="C10" s="318">
        <v>1</v>
      </c>
      <c r="D10" s="318" t="s">
        <v>773</v>
      </c>
      <c r="E10" s="319" t="s">
        <v>773</v>
      </c>
      <c r="F10" s="316">
        <v>1</v>
      </c>
      <c r="G10" s="319" t="s">
        <v>773</v>
      </c>
      <c r="H10" s="320">
        <f t="shared" si="0"/>
        <v>2</v>
      </c>
    </row>
    <row r="11" spans="1:8" ht="12">
      <c r="A11" s="371">
        <v>8</v>
      </c>
      <c r="B11" s="317" t="s">
        <v>1102</v>
      </c>
      <c r="C11" s="318">
        <v>1</v>
      </c>
      <c r="D11" s="318" t="s">
        <v>773</v>
      </c>
      <c r="E11" s="319" t="s">
        <v>773</v>
      </c>
      <c r="F11" s="316">
        <v>1</v>
      </c>
      <c r="G11" s="319" t="s">
        <v>773</v>
      </c>
      <c r="H11" s="320">
        <f t="shared" si="0"/>
        <v>2</v>
      </c>
    </row>
    <row r="12" spans="1:8" ht="12">
      <c r="A12" s="316">
        <v>9</v>
      </c>
      <c r="B12" s="317" t="s">
        <v>137</v>
      </c>
      <c r="C12" s="318">
        <v>1</v>
      </c>
      <c r="D12" s="318" t="s">
        <v>773</v>
      </c>
      <c r="E12" s="319" t="s">
        <v>773</v>
      </c>
      <c r="F12" s="316" t="s">
        <v>773</v>
      </c>
      <c r="G12" s="319">
        <v>1</v>
      </c>
      <c r="H12" s="320">
        <f t="shared" si="0"/>
        <v>2</v>
      </c>
    </row>
    <row r="13" spans="1:8" ht="12">
      <c r="A13" s="371">
        <v>10</v>
      </c>
      <c r="B13" s="317" t="s">
        <v>130</v>
      </c>
      <c r="C13" s="318">
        <v>1</v>
      </c>
      <c r="D13" s="318" t="s">
        <v>773</v>
      </c>
      <c r="E13" s="319" t="s">
        <v>773</v>
      </c>
      <c r="F13" s="316" t="s">
        <v>773</v>
      </c>
      <c r="G13" s="319" t="s">
        <v>773</v>
      </c>
      <c r="H13" s="320">
        <f t="shared" si="0"/>
        <v>1</v>
      </c>
    </row>
    <row r="14" spans="1:8" ht="12">
      <c r="A14" s="316">
        <v>11</v>
      </c>
      <c r="B14" s="317" t="s">
        <v>146</v>
      </c>
      <c r="C14" s="318">
        <v>1</v>
      </c>
      <c r="D14" s="318" t="s">
        <v>773</v>
      </c>
      <c r="E14" s="319" t="s">
        <v>773</v>
      </c>
      <c r="F14" s="316" t="s">
        <v>773</v>
      </c>
      <c r="G14" s="319" t="s">
        <v>773</v>
      </c>
      <c r="H14" s="320">
        <f t="shared" si="0"/>
        <v>1</v>
      </c>
    </row>
    <row r="15" spans="1:8" ht="12">
      <c r="A15" s="371">
        <v>12</v>
      </c>
      <c r="B15" s="317" t="s">
        <v>445</v>
      </c>
      <c r="C15" s="318">
        <v>1</v>
      </c>
      <c r="D15" s="318" t="s">
        <v>773</v>
      </c>
      <c r="E15" s="319" t="s">
        <v>773</v>
      </c>
      <c r="F15" s="316" t="s">
        <v>773</v>
      </c>
      <c r="G15" s="319" t="s">
        <v>773</v>
      </c>
      <c r="H15" s="320">
        <f t="shared" si="0"/>
        <v>1</v>
      </c>
    </row>
    <row r="16" spans="1:8" ht="12">
      <c r="A16" s="316">
        <v>13</v>
      </c>
      <c r="B16" s="317" t="s">
        <v>443</v>
      </c>
      <c r="C16" s="318">
        <v>1</v>
      </c>
      <c r="D16" s="318" t="s">
        <v>773</v>
      </c>
      <c r="E16" s="319" t="s">
        <v>773</v>
      </c>
      <c r="F16" s="316" t="s">
        <v>773</v>
      </c>
      <c r="G16" s="319" t="s">
        <v>773</v>
      </c>
      <c r="H16" s="320">
        <f t="shared" si="0"/>
        <v>1</v>
      </c>
    </row>
    <row r="17" spans="1:8" ht="12">
      <c r="A17" s="371">
        <v>14</v>
      </c>
      <c r="B17" s="317" t="s">
        <v>122</v>
      </c>
      <c r="C17" s="318" t="s">
        <v>773</v>
      </c>
      <c r="D17" s="318">
        <v>3</v>
      </c>
      <c r="E17" s="319">
        <v>1</v>
      </c>
      <c r="F17" s="316">
        <v>1</v>
      </c>
      <c r="G17" s="319" t="s">
        <v>773</v>
      </c>
      <c r="H17" s="320">
        <f t="shared" si="0"/>
        <v>5</v>
      </c>
    </row>
    <row r="18" spans="1:8" ht="12">
      <c r="A18" s="316">
        <v>15</v>
      </c>
      <c r="B18" s="317" t="s">
        <v>132</v>
      </c>
      <c r="C18" s="318" t="s">
        <v>773</v>
      </c>
      <c r="D18" s="318">
        <v>2</v>
      </c>
      <c r="E18" s="319">
        <v>1</v>
      </c>
      <c r="F18" s="316" t="s">
        <v>773</v>
      </c>
      <c r="G18" s="319">
        <v>2</v>
      </c>
      <c r="H18" s="320">
        <f t="shared" si="0"/>
        <v>5</v>
      </c>
    </row>
    <row r="19" spans="1:8" ht="12">
      <c r="A19" s="371">
        <v>16</v>
      </c>
      <c r="B19" s="317" t="s">
        <v>125</v>
      </c>
      <c r="C19" s="318" t="s">
        <v>773</v>
      </c>
      <c r="D19" s="318">
        <v>1</v>
      </c>
      <c r="E19" s="319" t="s">
        <v>773</v>
      </c>
      <c r="F19" s="316">
        <v>4</v>
      </c>
      <c r="G19" s="319">
        <v>2</v>
      </c>
      <c r="H19" s="320">
        <f t="shared" si="0"/>
        <v>7</v>
      </c>
    </row>
    <row r="20" spans="1:8" ht="12">
      <c r="A20" s="316">
        <v>17</v>
      </c>
      <c r="B20" s="317" t="s">
        <v>138</v>
      </c>
      <c r="C20" s="318" t="s">
        <v>773</v>
      </c>
      <c r="D20" s="318">
        <v>1</v>
      </c>
      <c r="E20" s="319" t="s">
        <v>773</v>
      </c>
      <c r="F20" s="316">
        <v>1</v>
      </c>
      <c r="G20" s="319" t="s">
        <v>773</v>
      </c>
      <c r="H20" s="320">
        <f t="shared" si="0"/>
        <v>2</v>
      </c>
    </row>
    <row r="21" spans="1:8" ht="12">
      <c r="A21" s="371">
        <v>18</v>
      </c>
      <c r="B21" s="317" t="s">
        <v>1103</v>
      </c>
      <c r="C21" s="318" t="s">
        <v>773</v>
      </c>
      <c r="D21" s="318">
        <v>1</v>
      </c>
      <c r="E21" s="319" t="s">
        <v>773</v>
      </c>
      <c r="F21" s="316" t="s">
        <v>773</v>
      </c>
      <c r="G21" s="319" t="s">
        <v>773</v>
      </c>
      <c r="H21" s="320">
        <f t="shared" si="0"/>
        <v>1</v>
      </c>
    </row>
    <row r="22" spans="1:8" ht="12">
      <c r="A22" s="316">
        <v>19</v>
      </c>
      <c r="B22" s="317" t="s">
        <v>124</v>
      </c>
      <c r="C22" s="318" t="s">
        <v>773</v>
      </c>
      <c r="D22" s="318" t="s">
        <v>773</v>
      </c>
      <c r="E22" s="319">
        <v>3</v>
      </c>
      <c r="F22" s="316" t="s">
        <v>773</v>
      </c>
      <c r="G22" s="319" t="s">
        <v>773</v>
      </c>
      <c r="H22" s="320">
        <f t="shared" si="0"/>
        <v>3</v>
      </c>
    </row>
    <row r="23" spans="1:8" ht="12">
      <c r="A23" s="371">
        <v>20</v>
      </c>
      <c r="B23" s="317" t="s">
        <v>446</v>
      </c>
      <c r="C23" s="318" t="s">
        <v>773</v>
      </c>
      <c r="D23" s="318" t="s">
        <v>773</v>
      </c>
      <c r="E23" s="319">
        <v>1</v>
      </c>
      <c r="F23" s="316" t="s">
        <v>773</v>
      </c>
      <c r="G23" s="319" t="s">
        <v>773</v>
      </c>
      <c r="H23" s="320">
        <f t="shared" si="0"/>
        <v>1</v>
      </c>
    </row>
    <row r="24" spans="1:8" ht="12">
      <c r="A24" s="316">
        <v>21</v>
      </c>
      <c r="B24" s="317" t="s">
        <v>133</v>
      </c>
      <c r="C24" s="318" t="s">
        <v>773</v>
      </c>
      <c r="D24" s="318" t="s">
        <v>773</v>
      </c>
      <c r="E24" s="319">
        <v>1</v>
      </c>
      <c r="F24" s="316" t="s">
        <v>773</v>
      </c>
      <c r="G24" s="319" t="s">
        <v>773</v>
      </c>
      <c r="H24" s="320">
        <f t="shared" si="0"/>
        <v>1</v>
      </c>
    </row>
    <row r="25" spans="1:8" ht="12">
      <c r="A25" s="371">
        <v>22</v>
      </c>
      <c r="B25" s="317" t="s">
        <v>1051</v>
      </c>
      <c r="C25" s="318" t="s">
        <v>773</v>
      </c>
      <c r="D25" s="318" t="s">
        <v>773</v>
      </c>
      <c r="E25" s="319">
        <v>1</v>
      </c>
      <c r="F25" s="316" t="s">
        <v>773</v>
      </c>
      <c r="G25" s="319" t="s">
        <v>773</v>
      </c>
      <c r="H25" s="320">
        <f t="shared" si="0"/>
        <v>1</v>
      </c>
    </row>
    <row r="26" spans="1:8" ht="12">
      <c r="A26" s="316">
        <v>23</v>
      </c>
      <c r="B26" s="317" t="s">
        <v>175</v>
      </c>
      <c r="C26" s="318" t="s">
        <v>773</v>
      </c>
      <c r="D26" s="318" t="s">
        <v>773</v>
      </c>
      <c r="E26" s="319" t="s">
        <v>773</v>
      </c>
      <c r="F26" s="316">
        <v>1</v>
      </c>
      <c r="G26" s="319" t="s">
        <v>773</v>
      </c>
      <c r="H26" s="320">
        <f t="shared" si="0"/>
        <v>1</v>
      </c>
    </row>
    <row r="27" spans="1:8" ht="12">
      <c r="A27" s="371">
        <v>24</v>
      </c>
      <c r="B27" s="317" t="s">
        <v>944</v>
      </c>
      <c r="C27" s="318" t="s">
        <v>773</v>
      </c>
      <c r="D27" s="318" t="s">
        <v>773</v>
      </c>
      <c r="E27" s="319" t="s">
        <v>773</v>
      </c>
      <c r="F27" s="316">
        <v>1</v>
      </c>
      <c r="G27" s="319" t="s">
        <v>773</v>
      </c>
      <c r="H27" s="320">
        <f t="shared" si="0"/>
        <v>1</v>
      </c>
    </row>
    <row r="28" spans="1:8" ht="12">
      <c r="A28" s="316">
        <v>25</v>
      </c>
      <c r="B28" s="317" t="s">
        <v>127</v>
      </c>
      <c r="C28" s="318" t="s">
        <v>773</v>
      </c>
      <c r="D28" s="318" t="s">
        <v>773</v>
      </c>
      <c r="E28" s="319" t="s">
        <v>773</v>
      </c>
      <c r="F28" s="316">
        <v>1</v>
      </c>
      <c r="G28" s="319" t="s">
        <v>773</v>
      </c>
      <c r="H28" s="320">
        <f t="shared" si="0"/>
        <v>1</v>
      </c>
    </row>
    <row r="29" spans="1:8" ht="12">
      <c r="A29" s="371">
        <v>26</v>
      </c>
      <c r="B29" s="317" t="s">
        <v>139</v>
      </c>
      <c r="C29" s="318" t="s">
        <v>773</v>
      </c>
      <c r="D29" s="318" t="s">
        <v>773</v>
      </c>
      <c r="E29" s="319" t="s">
        <v>773</v>
      </c>
      <c r="F29" s="316">
        <v>1</v>
      </c>
      <c r="G29" s="319" t="s">
        <v>773</v>
      </c>
      <c r="H29" s="320">
        <f t="shared" si="0"/>
        <v>1</v>
      </c>
    </row>
    <row r="30" spans="1:8" ht="12">
      <c r="A30" s="316">
        <v>27</v>
      </c>
      <c r="B30" s="317" t="s">
        <v>123</v>
      </c>
      <c r="C30" s="318" t="s">
        <v>773</v>
      </c>
      <c r="D30" s="318" t="s">
        <v>773</v>
      </c>
      <c r="E30" s="319" t="s">
        <v>773</v>
      </c>
      <c r="F30" s="316" t="s">
        <v>773</v>
      </c>
      <c r="G30" s="319">
        <v>2</v>
      </c>
      <c r="H30" s="320">
        <f t="shared" si="0"/>
        <v>2</v>
      </c>
    </row>
    <row r="31" spans="1:8" ht="12">
      <c r="A31" s="371">
        <v>28</v>
      </c>
      <c r="B31" s="317" t="s">
        <v>126</v>
      </c>
      <c r="C31" s="318" t="s">
        <v>773</v>
      </c>
      <c r="D31" s="318" t="s">
        <v>773</v>
      </c>
      <c r="E31" s="319" t="s">
        <v>773</v>
      </c>
      <c r="F31" s="316" t="s">
        <v>773</v>
      </c>
      <c r="G31" s="319">
        <v>2</v>
      </c>
      <c r="H31" s="320">
        <f t="shared" si="0"/>
        <v>2</v>
      </c>
    </row>
    <row r="32" spans="1:8" ht="12">
      <c r="A32" s="321">
        <v>29</v>
      </c>
      <c r="B32" s="322" t="s">
        <v>1016</v>
      </c>
      <c r="C32" s="323" t="s">
        <v>773</v>
      </c>
      <c r="D32" s="323" t="s">
        <v>773</v>
      </c>
      <c r="E32" s="324" t="s">
        <v>773</v>
      </c>
      <c r="F32" s="321" t="s">
        <v>773</v>
      </c>
      <c r="G32" s="324">
        <v>1</v>
      </c>
      <c r="H32" s="325">
        <f t="shared" si="0"/>
        <v>1</v>
      </c>
    </row>
    <row r="33" spans="3:8" ht="12">
      <c r="C33" s="326">
        <f>SUM(C4:C32)</f>
        <v>18</v>
      </c>
      <c r="D33" s="326">
        <f>SUM(D4:D32)</f>
        <v>18</v>
      </c>
      <c r="E33" s="326">
        <f>SUM(E4:E32)</f>
        <v>18</v>
      </c>
      <c r="F33" s="326">
        <f>SUM(F4:F32)</f>
        <v>18</v>
      </c>
      <c r="G33" s="326">
        <f>SUM(G4:G32)</f>
        <v>18</v>
      </c>
      <c r="H33" s="326"/>
    </row>
    <row r="34" spans="3:8" ht="12">
      <c r="C34" s="326"/>
      <c r="D34" s="326"/>
      <c r="E34" s="326"/>
      <c r="F34" s="326"/>
      <c r="G34" s="326"/>
      <c r="H34" s="326"/>
    </row>
    <row r="35" spans="3:8" ht="12">
      <c r="C35" s="326"/>
      <c r="D35" s="326"/>
      <c r="E35" s="326"/>
      <c r="F35" s="326"/>
      <c r="G35" s="326"/>
      <c r="H35" s="326"/>
    </row>
    <row r="36" spans="3:8" ht="12">
      <c r="C36" s="326"/>
      <c r="D36" s="326"/>
      <c r="E36" s="326"/>
      <c r="F36" s="326"/>
      <c r="G36" s="326"/>
      <c r="H36" s="326"/>
    </row>
    <row r="37" spans="3:8" ht="12">
      <c r="C37" s="326"/>
      <c r="D37" s="326"/>
      <c r="E37" s="326"/>
      <c r="F37" s="326"/>
      <c r="G37" s="326"/>
      <c r="H37" s="326"/>
    </row>
    <row r="38" spans="3:8" ht="12">
      <c r="C38" s="326"/>
      <c r="D38" s="326"/>
      <c r="E38" s="326"/>
      <c r="F38" s="326"/>
      <c r="G38" s="326"/>
      <c r="H38" s="3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zoomScale="110" zoomScaleNormal="110" zoomScalePageLayoutView="0" workbookViewId="0" topLeftCell="A1">
      <selection activeCell="L6" sqref="L6"/>
    </sheetView>
  </sheetViews>
  <sheetFormatPr defaultColWidth="9.00390625" defaultRowHeight="12.75"/>
  <cols>
    <col min="1" max="1" width="6.125" style="139" customWidth="1"/>
    <col min="2" max="2" width="5.75390625" style="139" customWidth="1"/>
    <col min="3" max="3" width="13.25390625" style="139" customWidth="1"/>
    <col min="4" max="4" width="6.25390625" style="139" customWidth="1"/>
    <col min="5" max="5" width="9.25390625" style="139" customWidth="1"/>
    <col min="6" max="6" width="8.625" style="139" customWidth="1"/>
    <col min="7" max="7" width="8.75390625" style="139" customWidth="1"/>
    <col min="8" max="8" width="8.375" style="139" customWidth="1"/>
    <col min="9" max="11" width="7.625" style="139" customWidth="1"/>
    <col min="12" max="12" width="10.375" style="139" customWidth="1"/>
    <col min="13" max="13" width="13.875" style="139" customWidth="1"/>
    <col min="14" max="14" width="8.125" style="139" customWidth="1"/>
    <col min="15" max="15" width="8.375" style="139" customWidth="1"/>
    <col min="16" max="16" width="8.00390625" style="139" customWidth="1"/>
    <col min="17" max="16384" width="9.125" style="139" customWidth="1"/>
  </cols>
  <sheetData>
    <row r="1" ht="12" thickBot="1"/>
    <row r="2" spans="1:16" ht="56.25">
      <c r="A2" s="271" t="s">
        <v>892</v>
      </c>
      <c r="B2" s="272" t="s">
        <v>893</v>
      </c>
      <c r="C2" s="272" t="s">
        <v>923</v>
      </c>
      <c r="D2" s="272" t="s">
        <v>894</v>
      </c>
      <c r="E2" s="272" t="s">
        <v>895</v>
      </c>
      <c r="F2" s="272" t="s">
        <v>897</v>
      </c>
      <c r="G2" s="272" t="s">
        <v>901</v>
      </c>
      <c r="H2" s="272" t="s">
        <v>900</v>
      </c>
      <c r="I2" s="272" t="s">
        <v>902</v>
      </c>
      <c r="J2" s="272" t="s">
        <v>898</v>
      </c>
      <c r="K2" s="272" t="s">
        <v>896</v>
      </c>
      <c r="L2" s="272" t="s">
        <v>912</v>
      </c>
      <c r="M2" s="272" t="s">
        <v>913</v>
      </c>
      <c r="N2" s="272" t="s">
        <v>903</v>
      </c>
      <c r="O2" s="272" t="s">
        <v>899</v>
      </c>
      <c r="P2" s="273" t="s">
        <v>904</v>
      </c>
    </row>
    <row r="3" spans="1:16" ht="11.25">
      <c r="A3" s="274">
        <v>1997</v>
      </c>
      <c r="B3" s="172">
        <v>1</v>
      </c>
      <c r="C3" s="173" t="s">
        <v>129</v>
      </c>
      <c r="D3" s="172">
        <v>18</v>
      </c>
      <c r="E3" s="172">
        <v>34</v>
      </c>
      <c r="F3" s="174">
        <f>E3/D3/3</f>
        <v>0.6296296296296297</v>
      </c>
      <c r="G3" s="172">
        <v>10</v>
      </c>
      <c r="H3" s="174">
        <f>G3/D3</f>
        <v>0.5555555555555556</v>
      </c>
      <c r="I3" s="172">
        <v>4</v>
      </c>
      <c r="J3" s="174">
        <f>I3/D3</f>
        <v>0.2222222222222222</v>
      </c>
      <c r="K3" s="172">
        <v>78</v>
      </c>
      <c r="L3" s="175">
        <v>1</v>
      </c>
      <c r="M3" s="175"/>
      <c r="N3" s="176">
        <f>K3/D3</f>
        <v>4.333333333333333</v>
      </c>
      <c r="O3" s="172">
        <v>3.91</v>
      </c>
      <c r="P3" s="347">
        <f>N3/O3</f>
        <v>1.1082693947144073</v>
      </c>
    </row>
    <row r="4" spans="1:16" ht="11.25">
      <c r="A4" s="275">
        <v>1998</v>
      </c>
      <c r="B4" s="177">
        <v>2</v>
      </c>
      <c r="C4" s="178" t="s">
        <v>137</v>
      </c>
      <c r="D4" s="177">
        <v>34</v>
      </c>
      <c r="E4" s="177">
        <v>67</v>
      </c>
      <c r="F4" s="338">
        <f>E4/D4/3</f>
        <v>0.6568627450980392</v>
      </c>
      <c r="G4" s="177">
        <v>21</v>
      </c>
      <c r="H4" s="328">
        <f>G4/D4</f>
        <v>0.6176470588235294</v>
      </c>
      <c r="I4" s="177">
        <v>9</v>
      </c>
      <c r="J4" s="179">
        <f>I4/D4</f>
        <v>0.2647058823529412</v>
      </c>
      <c r="K4" s="177">
        <v>144</v>
      </c>
      <c r="L4" s="180">
        <v>4</v>
      </c>
      <c r="M4" s="180" t="s">
        <v>916</v>
      </c>
      <c r="N4" s="181">
        <f>K4/D4</f>
        <v>4.235294117647059</v>
      </c>
      <c r="O4" s="177">
        <v>3.96</v>
      </c>
      <c r="P4" s="276">
        <f>N4/O4</f>
        <v>1.0695187165775402</v>
      </c>
    </row>
    <row r="5" spans="1:16" ht="11.25">
      <c r="A5" s="275">
        <v>1999</v>
      </c>
      <c r="B5" s="177">
        <v>3</v>
      </c>
      <c r="C5" s="178" t="s">
        <v>121</v>
      </c>
      <c r="D5" s="177">
        <v>26</v>
      </c>
      <c r="E5" s="177">
        <v>53</v>
      </c>
      <c r="F5" s="328">
        <f aca="true" t="shared" si="0" ref="F5:F13">E5/D5/3</f>
        <v>0.6794871794871794</v>
      </c>
      <c r="G5" s="177">
        <v>16</v>
      </c>
      <c r="H5" s="328">
        <f aca="true" t="shared" si="1" ref="H5:H13">G5/D5</f>
        <v>0.6153846153846154</v>
      </c>
      <c r="I5" s="177">
        <v>5</v>
      </c>
      <c r="J5" s="179">
        <f aca="true" t="shared" si="2" ref="J5:J13">I5/D5</f>
        <v>0.19230769230769232</v>
      </c>
      <c r="K5" s="177">
        <v>104</v>
      </c>
      <c r="L5" s="180">
        <v>8</v>
      </c>
      <c r="M5" s="180" t="s">
        <v>917</v>
      </c>
      <c r="N5" s="181">
        <f aca="true" t="shared" si="3" ref="N5:N12">K5/D5</f>
        <v>4</v>
      </c>
      <c r="O5" s="177">
        <v>4.02</v>
      </c>
      <c r="P5" s="276">
        <f aca="true" t="shared" si="4" ref="P5:P13">N5/O5</f>
        <v>0.9950248756218907</v>
      </c>
    </row>
    <row r="6" spans="1:16" ht="11.25">
      <c r="A6" s="275">
        <v>2000</v>
      </c>
      <c r="B6" s="177">
        <v>4</v>
      </c>
      <c r="C6" s="178" t="s">
        <v>119</v>
      </c>
      <c r="D6" s="177">
        <v>30</v>
      </c>
      <c r="E6" s="177">
        <v>53</v>
      </c>
      <c r="F6" s="179">
        <f t="shared" si="0"/>
        <v>0.5888888888888889</v>
      </c>
      <c r="G6" s="177">
        <v>14</v>
      </c>
      <c r="H6" s="179">
        <f t="shared" si="1"/>
        <v>0.4666666666666667</v>
      </c>
      <c r="I6" s="177">
        <v>5</v>
      </c>
      <c r="J6" s="328">
        <f t="shared" si="2"/>
        <v>0.16666666666666666</v>
      </c>
      <c r="K6" s="177">
        <v>115</v>
      </c>
      <c r="L6" s="180" t="s">
        <v>914</v>
      </c>
      <c r="M6" s="180" t="s">
        <v>918</v>
      </c>
      <c r="N6" s="181">
        <f t="shared" si="3"/>
        <v>3.8333333333333335</v>
      </c>
      <c r="O6" s="177">
        <v>3.88</v>
      </c>
      <c r="P6" s="276">
        <f t="shared" si="4"/>
        <v>0.9879725085910653</v>
      </c>
    </row>
    <row r="7" spans="1:16" ht="11.25">
      <c r="A7" s="275">
        <v>2001</v>
      </c>
      <c r="B7" s="177">
        <v>5</v>
      </c>
      <c r="C7" s="178" t="s">
        <v>140</v>
      </c>
      <c r="D7" s="177">
        <v>18</v>
      </c>
      <c r="E7" s="177">
        <v>33</v>
      </c>
      <c r="F7" s="179">
        <f t="shared" si="0"/>
        <v>0.611111111111111</v>
      </c>
      <c r="G7" s="177">
        <v>9</v>
      </c>
      <c r="H7" s="179">
        <f t="shared" si="1"/>
        <v>0.5</v>
      </c>
      <c r="I7" s="177">
        <v>3</v>
      </c>
      <c r="J7" s="328">
        <f t="shared" si="2"/>
        <v>0.16666666666666666</v>
      </c>
      <c r="K7" s="177">
        <v>77</v>
      </c>
      <c r="L7" s="180" t="s">
        <v>766</v>
      </c>
      <c r="M7" s="180" t="s">
        <v>919</v>
      </c>
      <c r="N7" s="181">
        <f t="shared" si="3"/>
        <v>4.277777777777778</v>
      </c>
      <c r="O7" s="177">
        <v>4.04</v>
      </c>
      <c r="P7" s="276">
        <f t="shared" si="4"/>
        <v>1.0588558855885588</v>
      </c>
    </row>
    <row r="8" spans="1:16" ht="11.25">
      <c r="A8" s="275">
        <v>2002</v>
      </c>
      <c r="B8" s="177">
        <v>6</v>
      </c>
      <c r="C8" s="178" t="s">
        <v>130</v>
      </c>
      <c r="D8" s="177">
        <v>22</v>
      </c>
      <c r="E8" s="177">
        <v>40</v>
      </c>
      <c r="F8" s="179">
        <f t="shared" si="0"/>
        <v>0.6060606060606061</v>
      </c>
      <c r="G8" s="177">
        <v>12</v>
      </c>
      <c r="H8" s="179">
        <f t="shared" si="1"/>
        <v>0.5454545454545454</v>
      </c>
      <c r="I8" s="177">
        <v>6</v>
      </c>
      <c r="J8" s="179">
        <f t="shared" si="2"/>
        <v>0.2727272727272727</v>
      </c>
      <c r="K8" s="177">
        <v>90</v>
      </c>
      <c r="L8" s="180" t="s">
        <v>759</v>
      </c>
      <c r="M8" s="180" t="s">
        <v>920</v>
      </c>
      <c r="N8" s="181">
        <f t="shared" si="3"/>
        <v>4.090909090909091</v>
      </c>
      <c r="O8" s="177">
        <v>4.16</v>
      </c>
      <c r="P8" s="276">
        <f t="shared" si="4"/>
        <v>0.9833916083916083</v>
      </c>
    </row>
    <row r="9" spans="1:16" ht="11.25">
      <c r="A9" s="275">
        <v>2003</v>
      </c>
      <c r="B9" s="177">
        <v>7</v>
      </c>
      <c r="C9" s="178" t="s">
        <v>146</v>
      </c>
      <c r="D9" s="177">
        <v>30</v>
      </c>
      <c r="E9" s="177">
        <v>53</v>
      </c>
      <c r="F9" s="179">
        <f t="shared" si="0"/>
        <v>0.5888888888888889</v>
      </c>
      <c r="G9" s="177">
        <v>15</v>
      </c>
      <c r="H9" s="179">
        <f t="shared" si="1"/>
        <v>0.5</v>
      </c>
      <c r="I9" s="177">
        <v>7</v>
      </c>
      <c r="J9" s="179">
        <f t="shared" si="2"/>
        <v>0.23333333333333334</v>
      </c>
      <c r="K9" s="177">
        <v>145</v>
      </c>
      <c r="L9" s="180" t="s">
        <v>756</v>
      </c>
      <c r="M9" s="180"/>
      <c r="N9" s="182">
        <f t="shared" si="3"/>
        <v>4.833333333333333</v>
      </c>
      <c r="O9" s="181">
        <v>4.375</v>
      </c>
      <c r="P9" s="276">
        <f t="shared" si="4"/>
        <v>1.1047619047619046</v>
      </c>
    </row>
    <row r="10" spans="1:16" ht="11.25">
      <c r="A10" s="275">
        <v>2004</v>
      </c>
      <c r="B10" s="177">
        <v>8</v>
      </c>
      <c r="C10" s="178" t="s">
        <v>119</v>
      </c>
      <c r="D10" s="177">
        <v>22</v>
      </c>
      <c r="E10" s="177">
        <v>40</v>
      </c>
      <c r="F10" s="179">
        <f t="shared" si="0"/>
        <v>0.6060606060606061</v>
      </c>
      <c r="G10" s="177">
        <v>12</v>
      </c>
      <c r="H10" s="179">
        <f t="shared" si="1"/>
        <v>0.5454545454545454</v>
      </c>
      <c r="I10" s="177">
        <v>6</v>
      </c>
      <c r="J10" s="179">
        <f t="shared" si="2"/>
        <v>0.2727272727272727</v>
      </c>
      <c r="K10" s="177">
        <v>81</v>
      </c>
      <c r="L10" s="180" t="s">
        <v>756</v>
      </c>
      <c r="M10" s="180"/>
      <c r="N10" s="181">
        <f t="shared" si="3"/>
        <v>3.6818181818181817</v>
      </c>
      <c r="O10" s="177">
        <v>3.42</v>
      </c>
      <c r="P10" s="276">
        <f t="shared" si="4"/>
        <v>1.076555023923445</v>
      </c>
    </row>
    <row r="11" spans="1:16" ht="11.25">
      <c r="A11" s="275">
        <v>2005</v>
      </c>
      <c r="B11" s="177">
        <v>9</v>
      </c>
      <c r="C11" s="178" t="s">
        <v>129</v>
      </c>
      <c r="D11" s="177">
        <v>42</v>
      </c>
      <c r="E11" s="177">
        <v>75</v>
      </c>
      <c r="F11" s="179">
        <f t="shared" si="0"/>
        <v>0.5952380952380952</v>
      </c>
      <c r="G11" s="177">
        <v>22</v>
      </c>
      <c r="H11" s="179">
        <f t="shared" si="1"/>
        <v>0.5238095238095238</v>
      </c>
      <c r="I11" s="177">
        <v>11</v>
      </c>
      <c r="J11" s="179">
        <f t="shared" si="2"/>
        <v>0.2619047619047619</v>
      </c>
      <c r="K11" s="177">
        <v>184</v>
      </c>
      <c r="L11" s="180" t="s">
        <v>758</v>
      </c>
      <c r="M11" s="180" t="s">
        <v>921</v>
      </c>
      <c r="N11" s="182">
        <f t="shared" si="3"/>
        <v>4.380952380952381</v>
      </c>
      <c r="O11" s="177">
        <v>3.99</v>
      </c>
      <c r="P11" s="276">
        <f t="shared" si="4"/>
        <v>1.097983052870271</v>
      </c>
    </row>
    <row r="12" spans="1:16" ht="11.25">
      <c r="A12" s="275">
        <v>2006</v>
      </c>
      <c r="B12" s="177">
        <v>10</v>
      </c>
      <c r="C12" s="178" t="s">
        <v>445</v>
      </c>
      <c r="D12" s="177">
        <v>54</v>
      </c>
      <c r="E12" s="177">
        <v>100</v>
      </c>
      <c r="F12" s="179">
        <f t="shared" si="0"/>
        <v>0.6172839506172839</v>
      </c>
      <c r="G12" s="177">
        <v>29</v>
      </c>
      <c r="H12" s="179">
        <f t="shared" si="1"/>
        <v>0.5370370370370371</v>
      </c>
      <c r="I12" s="177">
        <v>12</v>
      </c>
      <c r="J12" s="179">
        <f t="shared" si="2"/>
        <v>0.2222222222222222</v>
      </c>
      <c r="K12" s="177">
        <v>237</v>
      </c>
      <c r="L12" s="180" t="s">
        <v>915</v>
      </c>
      <c r="M12" s="180" t="s">
        <v>922</v>
      </c>
      <c r="N12" s="182">
        <f t="shared" si="3"/>
        <v>4.388888888888889</v>
      </c>
      <c r="O12" s="177">
        <v>4.07</v>
      </c>
      <c r="P12" s="276">
        <f t="shared" si="4"/>
        <v>1.0783510783510784</v>
      </c>
    </row>
    <row r="13" spans="1:16" ht="11.25">
      <c r="A13" s="275">
        <v>2007</v>
      </c>
      <c r="B13" s="177">
        <v>11</v>
      </c>
      <c r="C13" s="178" t="s">
        <v>120</v>
      </c>
      <c r="D13" s="177">
        <v>33</v>
      </c>
      <c r="E13" s="177">
        <v>65</v>
      </c>
      <c r="F13" s="179">
        <f t="shared" si="0"/>
        <v>0.6565656565656566</v>
      </c>
      <c r="G13" s="177">
        <v>18</v>
      </c>
      <c r="H13" s="179">
        <f t="shared" si="1"/>
        <v>0.5454545454545454</v>
      </c>
      <c r="I13" s="177">
        <v>4</v>
      </c>
      <c r="J13" s="328">
        <f t="shared" si="2"/>
        <v>0.12121212121212122</v>
      </c>
      <c r="K13" s="264">
        <v>122</v>
      </c>
      <c r="L13" s="180" t="s">
        <v>756</v>
      </c>
      <c r="M13" s="180"/>
      <c r="N13" s="181">
        <f aca="true" t="shared" si="5" ref="N13:N19">K13/D13</f>
        <v>3.696969696969697</v>
      </c>
      <c r="O13" s="181">
        <f>3.196</f>
        <v>3.196</v>
      </c>
      <c r="P13" s="329">
        <f t="shared" si="4"/>
        <v>1.1567489665111692</v>
      </c>
    </row>
    <row r="14" spans="1:16" ht="11.25">
      <c r="A14" s="275">
        <v>2008</v>
      </c>
      <c r="B14" s="177">
        <v>12</v>
      </c>
      <c r="C14" s="178" t="s">
        <v>443</v>
      </c>
      <c r="D14" s="177">
        <v>46</v>
      </c>
      <c r="E14" s="177">
        <v>83</v>
      </c>
      <c r="F14" s="179">
        <f aca="true" t="shared" si="6" ref="F14:F20">E14/D14/3</f>
        <v>0.6014492753623188</v>
      </c>
      <c r="G14" s="177">
        <v>25</v>
      </c>
      <c r="H14" s="179">
        <f aca="true" t="shared" si="7" ref="H14:H20">G14/D14</f>
        <v>0.5434782608695652</v>
      </c>
      <c r="I14" s="177">
        <v>13</v>
      </c>
      <c r="J14" s="179">
        <f aca="true" t="shared" si="8" ref="J14:J20">I14/D14</f>
        <v>0.2826086956521739</v>
      </c>
      <c r="K14" s="264">
        <v>186</v>
      </c>
      <c r="L14" s="180" t="s">
        <v>1014</v>
      </c>
      <c r="M14" s="180" t="s">
        <v>1015</v>
      </c>
      <c r="N14" s="181">
        <f t="shared" si="5"/>
        <v>4.043478260869565</v>
      </c>
      <c r="O14" s="181">
        <v>3.84</v>
      </c>
      <c r="P14" s="276">
        <f aca="true" t="shared" si="9" ref="P14:P20">N14/O14</f>
        <v>1.0529891304347827</v>
      </c>
    </row>
    <row r="15" spans="1:16" ht="11.25">
      <c r="A15" s="275">
        <v>2009</v>
      </c>
      <c r="B15" s="177">
        <v>13</v>
      </c>
      <c r="C15" s="178" t="s">
        <v>247</v>
      </c>
      <c r="D15" s="177">
        <v>34</v>
      </c>
      <c r="E15" s="177">
        <v>66</v>
      </c>
      <c r="F15" s="179">
        <f t="shared" si="6"/>
        <v>0.6470588235294118</v>
      </c>
      <c r="G15" s="177">
        <v>20</v>
      </c>
      <c r="H15" s="179">
        <f t="shared" si="7"/>
        <v>0.5882352941176471</v>
      </c>
      <c r="I15" s="177">
        <v>8</v>
      </c>
      <c r="J15" s="179">
        <f t="shared" si="8"/>
        <v>0.23529411764705882</v>
      </c>
      <c r="K15" s="264">
        <v>143</v>
      </c>
      <c r="L15" s="180" t="s">
        <v>1042</v>
      </c>
      <c r="M15" s="180" t="s">
        <v>1043</v>
      </c>
      <c r="N15" s="181">
        <f t="shared" si="5"/>
        <v>4.205882352941177</v>
      </c>
      <c r="O15" s="181">
        <v>3.89</v>
      </c>
      <c r="P15" s="276">
        <f t="shared" si="9"/>
        <v>1.081203689702102</v>
      </c>
    </row>
    <row r="16" spans="1:16" ht="11.25">
      <c r="A16" s="275">
        <v>2010</v>
      </c>
      <c r="B16" s="177">
        <v>14</v>
      </c>
      <c r="C16" s="178" t="s">
        <v>129</v>
      </c>
      <c r="D16" s="177">
        <v>38</v>
      </c>
      <c r="E16" s="177">
        <v>75</v>
      </c>
      <c r="F16" s="328">
        <f t="shared" si="6"/>
        <v>0.6578947368421052</v>
      </c>
      <c r="G16" s="177">
        <v>23</v>
      </c>
      <c r="H16" s="338">
        <f t="shared" si="7"/>
        <v>0.6052631578947368</v>
      </c>
      <c r="I16" s="177">
        <v>9</v>
      </c>
      <c r="J16" s="179">
        <f t="shared" si="8"/>
        <v>0.23684210526315788</v>
      </c>
      <c r="K16" s="264">
        <v>159</v>
      </c>
      <c r="L16" s="180" t="s">
        <v>756</v>
      </c>
      <c r="M16" s="180"/>
      <c r="N16" s="181">
        <f t="shared" si="5"/>
        <v>4.184210526315789</v>
      </c>
      <c r="O16" s="181">
        <v>3.7447</v>
      </c>
      <c r="P16" s="351">
        <f t="shared" si="9"/>
        <v>1.1173686880967206</v>
      </c>
    </row>
    <row r="17" spans="1:16" ht="11.25">
      <c r="A17" s="275">
        <v>2011</v>
      </c>
      <c r="B17" s="177">
        <v>15</v>
      </c>
      <c r="C17" s="178" t="s">
        <v>121</v>
      </c>
      <c r="D17" s="177">
        <v>26</v>
      </c>
      <c r="E17" s="177">
        <v>44</v>
      </c>
      <c r="F17" s="338">
        <f t="shared" si="6"/>
        <v>0.5641025641025641</v>
      </c>
      <c r="G17" s="337">
        <v>12</v>
      </c>
      <c r="H17" s="338">
        <f t="shared" si="7"/>
        <v>0.46153846153846156</v>
      </c>
      <c r="I17" s="337">
        <v>6</v>
      </c>
      <c r="J17" s="338">
        <f t="shared" si="8"/>
        <v>0.23076923076923078</v>
      </c>
      <c r="K17" s="339">
        <v>99</v>
      </c>
      <c r="L17" s="340" t="s">
        <v>756</v>
      </c>
      <c r="M17" s="340"/>
      <c r="N17" s="341">
        <f t="shared" si="5"/>
        <v>3.8076923076923075</v>
      </c>
      <c r="O17" s="341">
        <v>3.37</v>
      </c>
      <c r="P17" s="329">
        <f t="shared" si="9"/>
        <v>1.1298790230540972</v>
      </c>
    </row>
    <row r="18" spans="1:16" ht="11.25">
      <c r="A18" s="275">
        <v>2012</v>
      </c>
      <c r="B18" s="177">
        <v>16</v>
      </c>
      <c r="C18" s="178" t="s">
        <v>1102</v>
      </c>
      <c r="D18" s="177">
        <v>30</v>
      </c>
      <c r="E18" s="177">
        <v>59</v>
      </c>
      <c r="F18" s="338">
        <f t="shared" si="6"/>
        <v>0.6555555555555556</v>
      </c>
      <c r="G18" s="337">
        <v>18</v>
      </c>
      <c r="H18" s="338">
        <f t="shared" si="7"/>
        <v>0.6</v>
      </c>
      <c r="I18" s="337">
        <v>7</v>
      </c>
      <c r="J18" s="338">
        <f t="shared" si="8"/>
        <v>0.23333333333333334</v>
      </c>
      <c r="K18" s="339">
        <v>127</v>
      </c>
      <c r="L18" s="340" t="s">
        <v>1149</v>
      </c>
      <c r="M18" s="340"/>
      <c r="N18" s="341">
        <f t="shared" si="5"/>
        <v>4.233333333333333</v>
      </c>
      <c r="O18" s="341">
        <v>3.775</v>
      </c>
      <c r="P18" s="329">
        <f t="shared" si="9"/>
        <v>1.1214128035320088</v>
      </c>
    </row>
    <row r="19" spans="1:16" ht="11.25">
      <c r="A19" s="275">
        <v>2013</v>
      </c>
      <c r="B19" s="177">
        <v>17</v>
      </c>
      <c r="C19" s="178" t="s">
        <v>121</v>
      </c>
      <c r="D19" s="177">
        <v>26</v>
      </c>
      <c r="E19" s="177">
        <v>54</v>
      </c>
      <c r="F19" s="328">
        <f t="shared" si="6"/>
        <v>0.6923076923076924</v>
      </c>
      <c r="G19" s="337">
        <v>17</v>
      </c>
      <c r="H19" s="328">
        <f t="shared" si="7"/>
        <v>0.6538461538461539</v>
      </c>
      <c r="I19" s="337">
        <v>6</v>
      </c>
      <c r="J19" s="338">
        <f t="shared" si="8"/>
        <v>0.23076923076923078</v>
      </c>
      <c r="K19" s="339">
        <v>103</v>
      </c>
      <c r="L19" s="340" t="s">
        <v>758</v>
      </c>
      <c r="M19" s="340" t="s">
        <v>1150</v>
      </c>
      <c r="N19" s="341">
        <f t="shared" si="5"/>
        <v>3.9615384615384617</v>
      </c>
      <c r="O19" s="341">
        <v>3.69</v>
      </c>
      <c r="P19" s="351">
        <f t="shared" si="9"/>
        <v>1.0735876589535127</v>
      </c>
    </row>
    <row r="20" spans="1:16" ht="12" thickBot="1">
      <c r="A20" s="352">
        <v>2014</v>
      </c>
      <c r="B20" s="353">
        <v>18</v>
      </c>
      <c r="C20" s="354" t="s">
        <v>128</v>
      </c>
      <c r="D20" s="353">
        <v>26</v>
      </c>
      <c r="E20" s="353">
        <v>48</v>
      </c>
      <c r="F20" s="357">
        <f t="shared" si="6"/>
        <v>0.6153846153846154</v>
      </c>
      <c r="G20" s="356">
        <v>13</v>
      </c>
      <c r="H20" s="406">
        <f t="shared" si="7"/>
        <v>0.5</v>
      </c>
      <c r="I20" s="356">
        <v>4</v>
      </c>
      <c r="J20" s="355">
        <f t="shared" si="8"/>
        <v>0.15384615384615385</v>
      </c>
      <c r="K20" s="358">
        <v>110</v>
      </c>
      <c r="L20" s="359" t="s">
        <v>1014</v>
      </c>
      <c r="M20" s="359" t="s">
        <v>1177</v>
      </c>
      <c r="N20" s="360">
        <f>K20/D20</f>
        <v>4.230769230769231</v>
      </c>
      <c r="O20" s="360">
        <v>4.12</v>
      </c>
      <c r="P20" s="368">
        <f t="shared" si="9"/>
        <v>1.0268857356235996</v>
      </c>
    </row>
  </sheetData>
  <sheetProtection/>
  <printOptions/>
  <pageMargins left="0.52" right="0.64" top="0.74" bottom="1" header="0.5" footer="0.5"/>
  <pageSetup fitToHeight="1" fitToWidth="1"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C37" sqref="AC37"/>
    </sheetView>
  </sheetViews>
  <sheetFormatPr defaultColWidth="7.875" defaultRowHeight="12.75"/>
  <cols>
    <col min="1" max="1" width="3.25390625" style="24" customWidth="1"/>
    <col min="2" max="2" width="18.375" style="24" customWidth="1"/>
    <col min="3" max="3" width="3.75390625" style="24" customWidth="1"/>
    <col min="4" max="4" width="4.25390625" style="24" customWidth="1"/>
    <col min="5" max="7" width="3.75390625" style="24" customWidth="1"/>
    <col min="8" max="9" width="4.75390625" style="24" customWidth="1"/>
    <col min="10" max="10" width="4.625" style="24" customWidth="1"/>
    <col min="11" max="11" width="5.00390625" style="24" customWidth="1"/>
    <col min="12" max="13" width="4.375" style="24" customWidth="1"/>
    <col min="14" max="14" width="1.625" style="24" customWidth="1"/>
    <col min="15" max="32" width="4.375" style="24" customWidth="1"/>
    <col min="33" max="16384" width="7.875" style="24" customWidth="1"/>
  </cols>
  <sheetData>
    <row r="1" spans="1:32" ht="16.5" thickBot="1">
      <c r="A1" s="265" t="s">
        <v>1290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O1" s="265" t="s">
        <v>1173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</row>
    <row r="2" spans="1:32" ht="12" thickBot="1">
      <c r="A2" s="392"/>
      <c r="B2" s="393"/>
      <c r="C2" s="394" t="s">
        <v>924</v>
      </c>
      <c r="D2" s="393" t="s">
        <v>116</v>
      </c>
      <c r="E2" s="393" t="s">
        <v>110</v>
      </c>
      <c r="F2" s="393" t="s">
        <v>111</v>
      </c>
      <c r="G2" s="393" t="s">
        <v>112</v>
      </c>
      <c r="H2" s="395" t="s">
        <v>113</v>
      </c>
      <c r="I2" s="396" t="s">
        <v>114</v>
      </c>
      <c r="J2" s="394" t="s">
        <v>755</v>
      </c>
      <c r="K2" s="393" t="s">
        <v>925</v>
      </c>
      <c r="L2" s="397" t="s">
        <v>926</v>
      </c>
      <c r="M2" s="398" t="s">
        <v>927</v>
      </c>
      <c r="N2" s="29"/>
      <c r="O2" s="384">
        <v>1997</v>
      </c>
      <c r="P2" s="385">
        <v>1998</v>
      </c>
      <c r="Q2" s="385">
        <v>1999</v>
      </c>
      <c r="R2" s="385">
        <v>2000</v>
      </c>
      <c r="S2" s="385">
        <v>2001</v>
      </c>
      <c r="T2" s="385">
        <v>2002</v>
      </c>
      <c r="U2" s="385">
        <v>2003</v>
      </c>
      <c r="V2" s="385">
        <v>2004</v>
      </c>
      <c r="W2" s="385">
        <v>2005</v>
      </c>
      <c r="X2" s="385">
        <v>2006</v>
      </c>
      <c r="Y2" s="385">
        <v>2007</v>
      </c>
      <c r="Z2" s="385">
        <v>2008</v>
      </c>
      <c r="AA2" s="385">
        <v>2009</v>
      </c>
      <c r="AB2" s="385" t="s">
        <v>1069</v>
      </c>
      <c r="AC2" s="385" t="s">
        <v>1151</v>
      </c>
      <c r="AD2" s="385" t="s">
        <v>1152</v>
      </c>
      <c r="AE2" s="385" t="s">
        <v>1153</v>
      </c>
      <c r="AF2" s="386" t="s">
        <v>1289</v>
      </c>
    </row>
    <row r="3" spans="1:32" ht="11.25">
      <c r="A3" s="429">
        <v>1</v>
      </c>
      <c r="B3" s="430" t="s">
        <v>125</v>
      </c>
      <c r="C3" s="431">
        <v>18</v>
      </c>
      <c r="D3" s="432">
        <f aca="true" t="shared" si="0" ref="D3:D34">E3+F3+G3</f>
        <v>190</v>
      </c>
      <c r="E3" s="432">
        <v>88</v>
      </c>
      <c r="F3" s="432">
        <v>41</v>
      </c>
      <c r="G3" s="432">
        <v>61</v>
      </c>
      <c r="H3" s="433">
        <f>232+27+3+28+13</f>
        <v>303</v>
      </c>
      <c r="I3" s="434">
        <f>180+22+9+27+13</f>
        <v>251</v>
      </c>
      <c r="J3" s="431">
        <f aca="true" t="shared" si="1" ref="J3:J34">E3*3+F3</f>
        <v>305</v>
      </c>
      <c r="K3" s="432">
        <f>573+61+12+70+36</f>
        <v>752</v>
      </c>
      <c r="L3" s="435" t="s">
        <v>1292</v>
      </c>
      <c r="M3" s="436" t="s">
        <v>949</v>
      </c>
      <c r="N3" s="25"/>
      <c r="O3" s="38" t="s">
        <v>929</v>
      </c>
      <c r="P3" s="25" t="s">
        <v>928</v>
      </c>
      <c r="Q3" s="25" t="s">
        <v>928</v>
      </c>
      <c r="R3" s="25" t="s">
        <v>930</v>
      </c>
      <c r="S3" s="25" t="s">
        <v>928</v>
      </c>
      <c r="T3" s="365" t="s">
        <v>931</v>
      </c>
      <c r="U3" s="365" t="s">
        <v>931</v>
      </c>
      <c r="V3" s="25" t="s">
        <v>930</v>
      </c>
      <c r="W3" s="25" t="s">
        <v>929</v>
      </c>
      <c r="X3" s="25" t="s">
        <v>939</v>
      </c>
      <c r="Y3" s="365" t="s">
        <v>933</v>
      </c>
      <c r="Z3" s="25" t="s">
        <v>929</v>
      </c>
      <c r="AA3" s="366" t="s">
        <v>931</v>
      </c>
      <c r="AB3" s="25" t="s">
        <v>929</v>
      </c>
      <c r="AC3" s="365" t="s">
        <v>931</v>
      </c>
      <c r="AD3" s="25" t="s">
        <v>929</v>
      </c>
      <c r="AE3" s="365" t="s">
        <v>933</v>
      </c>
      <c r="AF3" s="40" t="s">
        <v>930</v>
      </c>
    </row>
    <row r="4" spans="1:32" ht="11.25">
      <c r="A4" s="437">
        <v>2</v>
      </c>
      <c r="B4" s="438" t="s">
        <v>128</v>
      </c>
      <c r="C4" s="366">
        <v>18</v>
      </c>
      <c r="D4" s="293">
        <f t="shared" si="0"/>
        <v>166</v>
      </c>
      <c r="E4" s="293">
        <v>70</v>
      </c>
      <c r="F4" s="293">
        <v>38</v>
      </c>
      <c r="G4" s="293">
        <v>58</v>
      </c>
      <c r="H4" s="439">
        <f>175+19+13+11+14</f>
        <v>232</v>
      </c>
      <c r="I4" s="440">
        <f>162+18+11+10+13</f>
        <v>214</v>
      </c>
      <c r="J4" s="366">
        <f t="shared" si="1"/>
        <v>248</v>
      </c>
      <c r="K4" s="293">
        <f>432+44+35+28+44</f>
        <v>583</v>
      </c>
      <c r="L4" s="292" t="s">
        <v>1168</v>
      </c>
      <c r="M4" s="388" t="s">
        <v>1044</v>
      </c>
      <c r="N4" s="25"/>
      <c r="O4" s="387" t="s">
        <v>931</v>
      </c>
      <c r="P4" s="25" t="s">
        <v>929</v>
      </c>
      <c r="Q4" s="25" t="s">
        <v>929</v>
      </c>
      <c r="R4" s="25" t="s">
        <v>930</v>
      </c>
      <c r="S4" s="365" t="s">
        <v>933</v>
      </c>
      <c r="T4" s="25" t="s">
        <v>930</v>
      </c>
      <c r="U4" s="25" t="s">
        <v>928</v>
      </c>
      <c r="V4" s="25" t="s">
        <v>928</v>
      </c>
      <c r="W4" s="25" t="s">
        <v>929</v>
      </c>
      <c r="X4" s="25" t="s">
        <v>930</v>
      </c>
      <c r="Y4" s="25" t="s">
        <v>930</v>
      </c>
      <c r="Z4" s="25" t="s">
        <v>929</v>
      </c>
      <c r="AA4" s="25" t="s">
        <v>930</v>
      </c>
      <c r="AB4" s="25" t="s">
        <v>930</v>
      </c>
      <c r="AC4" s="365" t="s">
        <v>933</v>
      </c>
      <c r="AD4" s="25" t="s">
        <v>930</v>
      </c>
      <c r="AE4" s="25" t="s">
        <v>928</v>
      </c>
      <c r="AF4" s="40" t="s">
        <v>928</v>
      </c>
    </row>
    <row r="5" spans="1:32" ht="11.25">
      <c r="A5" s="437">
        <v>3</v>
      </c>
      <c r="B5" s="438" t="s">
        <v>120</v>
      </c>
      <c r="C5" s="366">
        <v>18</v>
      </c>
      <c r="D5" s="293">
        <f t="shared" si="0"/>
        <v>153</v>
      </c>
      <c r="E5" s="293">
        <v>61</v>
      </c>
      <c r="F5" s="293">
        <v>32</v>
      </c>
      <c r="G5" s="293">
        <v>60</v>
      </c>
      <c r="H5" s="439">
        <f>174+6+21+7+8</f>
        <v>216</v>
      </c>
      <c r="I5" s="440">
        <f>164+9+21+10+11</f>
        <v>215</v>
      </c>
      <c r="J5" s="366">
        <f t="shared" si="1"/>
        <v>215</v>
      </c>
      <c r="K5" s="293">
        <f>496+15+51+16+21</f>
        <v>599</v>
      </c>
      <c r="L5" s="292" t="s">
        <v>1155</v>
      </c>
      <c r="M5" s="388" t="s">
        <v>950</v>
      </c>
      <c r="N5" s="25"/>
      <c r="O5" s="38" t="s">
        <v>929</v>
      </c>
      <c r="P5" s="365" t="s">
        <v>933</v>
      </c>
      <c r="Q5" s="25" t="s">
        <v>929</v>
      </c>
      <c r="R5" s="365" t="s">
        <v>933</v>
      </c>
      <c r="S5" s="25" t="s">
        <v>930</v>
      </c>
      <c r="T5" s="365" t="s">
        <v>933</v>
      </c>
      <c r="U5" s="25" t="s">
        <v>930</v>
      </c>
      <c r="V5" s="25" t="s">
        <v>929</v>
      </c>
      <c r="W5" s="25" t="s">
        <v>930</v>
      </c>
      <c r="X5" s="25" t="s">
        <v>939</v>
      </c>
      <c r="Y5" s="365" t="s">
        <v>931</v>
      </c>
      <c r="Z5" s="25" t="s">
        <v>929</v>
      </c>
      <c r="AA5" s="25" t="s">
        <v>930</v>
      </c>
      <c r="AB5" s="25" t="s">
        <v>939</v>
      </c>
      <c r="AC5" s="25" t="s">
        <v>929</v>
      </c>
      <c r="AD5" s="25" t="s">
        <v>928</v>
      </c>
      <c r="AE5" s="25" t="s">
        <v>929</v>
      </c>
      <c r="AF5" s="40" t="s">
        <v>929</v>
      </c>
    </row>
    <row r="6" spans="1:32" ht="11.25">
      <c r="A6" s="437">
        <v>4</v>
      </c>
      <c r="B6" s="438" t="s">
        <v>129</v>
      </c>
      <c r="C6" s="366">
        <v>15</v>
      </c>
      <c r="D6" s="293">
        <f t="shared" si="0"/>
        <v>121</v>
      </c>
      <c r="E6" s="293">
        <v>52</v>
      </c>
      <c r="F6" s="293">
        <v>26</v>
      </c>
      <c r="G6" s="293">
        <v>43</v>
      </c>
      <c r="H6" s="439">
        <f>131+10+30+2</f>
        <v>173</v>
      </c>
      <c r="I6" s="440">
        <f>128+13+19+3</f>
        <v>163</v>
      </c>
      <c r="J6" s="366">
        <f t="shared" si="1"/>
        <v>182</v>
      </c>
      <c r="K6" s="293">
        <f>363+18+17+74+19</f>
        <v>491</v>
      </c>
      <c r="L6" s="292" t="s">
        <v>936</v>
      </c>
      <c r="M6" s="388" t="s">
        <v>1045</v>
      </c>
      <c r="N6" s="25"/>
      <c r="O6" s="38" t="s">
        <v>929</v>
      </c>
      <c r="P6" s="25" t="s">
        <v>929</v>
      </c>
      <c r="Q6" s="365" t="s">
        <v>933</v>
      </c>
      <c r="R6" s="25" t="s">
        <v>928</v>
      </c>
      <c r="S6" s="25" t="s">
        <v>929</v>
      </c>
      <c r="T6" s="25" t="s">
        <v>930</v>
      </c>
      <c r="U6" s="25" t="s">
        <v>929</v>
      </c>
      <c r="V6" s="25" t="s">
        <v>928</v>
      </c>
      <c r="W6" s="365" t="s">
        <v>933</v>
      </c>
      <c r="X6" s="365" t="s">
        <v>931</v>
      </c>
      <c r="Y6" s="25" t="s">
        <v>939</v>
      </c>
      <c r="Z6" s="25" t="s">
        <v>939</v>
      </c>
      <c r="AA6" s="25" t="s">
        <v>929</v>
      </c>
      <c r="AB6" s="366" t="s">
        <v>931</v>
      </c>
      <c r="AC6" s="25" t="s">
        <v>773</v>
      </c>
      <c r="AD6" s="293" t="s">
        <v>773</v>
      </c>
      <c r="AE6" s="293" t="s">
        <v>773</v>
      </c>
      <c r="AF6" s="40" t="s">
        <v>929</v>
      </c>
    </row>
    <row r="7" spans="1:32" ht="11.25">
      <c r="A7" s="437">
        <v>5</v>
      </c>
      <c r="B7" s="438" t="s">
        <v>132</v>
      </c>
      <c r="C7" s="366">
        <v>10</v>
      </c>
      <c r="D7" s="293">
        <f t="shared" si="0"/>
        <v>118</v>
      </c>
      <c r="E7" s="293">
        <v>44</v>
      </c>
      <c r="F7" s="293">
        <v>37</v>
      </c>
      <c r="G7" s="293">
        <v>37</v>
      </c>
      <c r="H7" s="442">
        <f>117+22+28+8+5</f>
        <v>180</v>
      </c>
      <c r="I7" s="443">
        <f>116+20+24+13+8</f>
        <v>181</v>
      </c>
      <c r="J7" s="366">
        <f t="shared" si="1"/>
        <v>169</v>
      </c>
      <c r="K7" s="293">
        <f>294+42+73+29+22</f>
        <v>460</v>
      </c>
      <c r="L7" s="292" t="s">
        <v>1171</v>
      </c>
      <c r="M7" s="388" t="s">
        <v>1047</v>
      </c>
      <c r="N7" s="25"/>
      <c r="O7" s="38" t="s">
        <v>773</v>
      </c>
      <c r="P7" s="25" t="s">
        <v>773</v>
      </c>
      <c r="Q7" s="25" t="s">
        <v>773</v>
      </c>
      <c r="R7" s="25" t="s">
        <v>773</v>
      </c>
      <c r="S7" s="25" t="s">
        <v>773</v>
      </c>
      <c r="T7" s="25" t="s">
        <v>773</v>
      </c>
      <c r="U7" s="25" t="s">
        <v>773</v>
      </c>
      <c r="V7" s="25" t="s">
        <v>773</v>
      </c>
      <c r="W7" s="25" t="s">
        <v>928</v>
      </c>
      <c r="X7" s="365" t="s">
        <v>933</v>
      </c>
      <c r="Y7" s="25" t="s">
        <v>928</v>
      </c>
      <c r="Z7" s="25" t="s">
        <v>929</v>
      </c>
      <c r="AA7" s="25" t="s">
        <v>929</v>
      </c>
      <c r="AB7" s="25" t="s">
        <v>929</v>
      </c>
      <c r="AC7" s="25" t="s">
        <v>928</v>
      </c>
      <c r="AD7" s="365" t="s">
        <v>933</v>
      </c>
      <c r="AE7" s="25" t="s">
        <v>930</v>
      </c>
      <c r="AF7" s="40" t="s">
        <v>929</v>
      </c>
    </row>
    <row r="8" spans="1:32" ht="11.25">
      <c r="A8" s="437">
        <v>6</v>
      </c>
      <c r="B8" s="438" t="s">
        <v>126</v>
      </c>
      <c r="C8" s="366">
        <v>13</v>
      </c>
      <c r="D8" s="293">
        <f t="shared" si="0"/>
        <v>113</v>
      </c>
      <c r="E8" s="293">
        <v>43</v>
      </c>
      <c r="F8" s="293">
        <v>23</v>
      </c>
      <c r="G8" s="293">
        <v>47</v>
      </c>
      <c r="H8" s="442">
        <f>131+10+6+8+14</f>
        <v>169</v>
      </c>
      <c r="I8" s="443">
        <f>124+12+10+9+12</f>
        <v>167</v>
      </c>
      <c r="J8" s="366">
        <f t="shared" si="1"/>
        <v>152</v>
      </c>
      <c r="K8" s="293">
        <f>354+16+18+17+38</f>
        <v>443</v>
      </c>
      <c r="L8" s="292" t="s">
        <v>1291</v>
      </c>
      <c r="M8" s="388" t="s">
        <v>951</v>
      </c>
      <c r="N8" s="25"/>
      <c r="O8" s="38" t="s">
        <v>773</v>
      </c>
      <c r="P8" s="25" t="s">
        <v>773</v>
      </c>
      <c r="Q8" s="25" t="s">
        <v>773</v>
      </c>
      <c r="R8" s="25" t="s">
        <v>773</v>
      </c>
      <c r="S8" s="25" t="s">
        <v>773</v>
      </c>
      <c r="T8" s="25" t="s">
        <v>929</v>
      </c>
      <c r="U8" s="25" t="s">
        <v>930</v>
      </c>
      <c r="V8" s="25" t="s">
        <v>930</v>
      </c>
      <c r="W8" s="25" t="s">
        <v>929</v>
      </c>
      <c r="X8" s="25" t="s">
        <v>929</v>
      </c>
      <c r="Y8" s="25" t="s">
        <v>929</v>
      </c>
      <c r="Z8" s="366" t="s">
        <v>933</v>
      </c>
      <c r="AA8" s="366" t="s">
        <v>933</v>
      </c>
      <c r="AB8" s="25" t="s">
        <v>930</v>
      </c>
      <c r="AC8" s="25" t="s">
        <v>929</v>
      </c>
      <c r="AD8" s="25" t="s">
        <v>929</v>
      </c>
      <c r="AE8" s="25" t="s">
        <v>929</v>
      </c>
      <c r="AF8" s="40" t="s">
        <v>930</v>
      </c>
    </row>
    <row r="9" spans="1:32" ht="11.25">
      <c r="A9" s="437">
        <v>7</v>
      </c>
      <c r="B9" s="438" t="s">
        <v>121</v>
      </c>
      <c r="C9" s="366">
        <v>14</v>
      </c>
      <c r="D9" s="293">
        <f t="shared" si="0"/>
        <v>108</v>
      </c>
      <c r="E9" s="293">
        <v>42</v>
      </c>
      <c r="F9" s="293">
        <v>25</v>
      </c>
      <c r="G9" s="293">
        <v>41</v>
      </c>
      <c r="H9" s="442">
        <f>106+3+3+2+30</f>
        <v>144</v>
      </c>
      <c r="I9" s="443">
        <f>96+5+7+6+21</f>
        <v>135</v>
      </c>
      <c r="J9" s="366">
        <f t="shared" si="1"/>
        <v>151</v>
      </c>
      <c r="K9" s="293">
        <f>301+8+13+7+90</f>
        <v>419</v>
      </c>
      <c r="L9" s="292" t="s">
        <v>1154</v>
      </c>
      <c r="M9" s="388" t="s">
        <v>936</v>
      </c>
      <c r="N9" s="25"/>
      <c r="O9" s="38" t="s">
        <v>930</v>
      </c>
      <c r="P9" s="25" t="s">
        <v>930</v>
      </c>
      <c r="Q9" s="25" t="s">
        <v>929</v>
      </c>
      <c r="R9" s="365" t="s">
        <v>931</v>
      </c>
      <c r="S9" s="25" t="s">
        <v>773</v>
      </c>
      <c r="T9" s="25" t="s">
        <v>773</v>
      </c>
      <c r="U9" s="25" t="s">
        <v>773</v>
      </c>
      <c r="V9" s="25" t="s">
        <v>929</v>
      </c>
      <c r="W9" s="25" t="s">
        <v>929</v>
      </c>
      <c r="X9" s="25" t="s">
        <v>773</v>
      </c>
      <c r="Y9" s="25" t="s">
        <v>930</v>
      </c>
      <c r="Z9" s="25" t="s">
        <v>928</v>
      </c>
      <c r="AA9" s="25" t="s">
        <v>928</v>
      </c>
      <c r="AB9" s="25" t="s">
        <v>929</v>
      </c>
      <c r="AC9" s="25" t="s">
        <v>930</v>
      </c>
      <c r="AD9" s="25" t="s">
        <v>929</v>
      </c>
      <c r="AE9" s="25" t="s">
        <v>929</v>
      </c>
      <c r="AF9" s="389" t="s">
        <v>931</v>
      </c>
    </row>
    <row r="10" spans="1:32" ht="11.25">
      <c r="A10" s="437">
        <v>8</v>
      </c>
      <c r="B10" s="438" t="s">
        <v>124</v>
      </c>
      <c r="C10" s="366">
        <v>17</v>
      </c>
      <c r="D10" s="293">
        <f t="shared" si="0"/>
        <v>116</v>
      </c>
      <c r="E10" s="293">
        <v>40</v>
      </c>
      <c r="F10" s="293">
        <v>30</v>
      </c>
      <c r="G10" s="293">
        <v>46</v>
      </c>
      <c r="H10" s="442">
        <f>131+15+3+15+4</f>
        <v>168</v>
      </c>
      <c r="I10" s="443">
        <f>136+14+9+17+9</f>
        <v>185</v>
      </c>
      <c r="J10" s="366">
        <f t="shared" si="1"/>
        <v>150</v>
      </c>
      <c r="K10" s="293">
        <f>360+31+10+33+8</f>
        <v>442</v>
      </c>
      <c r="L10" s="292" t="s">
        <v>1170</v>
      </c>
      <c r="M10" s="388" t="s">
        <v>935</v>
      </c>
      <c r="N10" s="25"/>
      <c r="O10" s="38" t="s">
        <v>773</v>
      </c>
      <c r="P10" s="25" t="s">
        <v>929</v>
      </c>
      <c r="Q10" s="25" t="s">
        <v>930</v>
      </c>
      <c r="R10" s="25" t="s">
        <v>930</v>
      </c>
      <c r="S10" s="25" t="s">
        <v>930</v>
      </c>
      <c r="T10" s="25" t="s">
        <v>928</v>
      </c>
      <c r="U10" s="25" t="s">
        <v>929</v>
      </c>
      <c r="V10" s="25" t="s">
        <v>930</v>
      </c>
      <c r="W10" s="25" t="s">
        <v>930</v>
      </c>
      <c r="X10" s="25" t="s">
        <v>939</v>
      </c>
      <c r="Y10" s="25" t="s">
        <v>939</v>
      </c>
      <c r="Z10" s="25" t="s">
        <v>930</v>
      </c>
      <c r="AA10" s="25" t="s">
        <v>928</v>
      </c>
      <c r="AB10" s="25" t="s">
        <v>929</v>
      </c>
      <c r="AC10" s="25" t="s">
        <v>930</v>
      </c>
      <c r="AD10" s="25" t="s">
        <v>929</v>
      </c>
      <c r="AE10" s="25" t="s">
        <v>930</v>
      </c>
      <c r="AF10" s="40" t="s">
        <v>929</v>
      </c>
    </row>
    <row r="11" spans="1:32" ht="11.25">
      <c r="A11" s="437">
        <v>9</v>
      </c>
      <c r="B11" s="438" t="s">
        <v>122</v>
      </c>
      <c r="C11" s="366">
        <v>16</v>
      </c>
      <c r="D11" s="293">
        <f t="shared" si="0"/>
        <v>111</v>
      </c>
      <c r="E11" s="293">
        <v>39</v>
      </c>
      <c r="F11" s="293">
        <v>28</v>
      </c>
      <c r="G11" s="293">
        <v>44</v>
      </c>
      <c r="H11" s="442">
        <f>96+6+19+15+19</f>
        <v>155</v>
      </c>
      <c r="I11" s="443">
        <f>109+8+18+9+15</f>
        <v>159</v>
      </c>
      <c r="J11" s="366">
        <f t="shared" si="1"/>
        <v>145</v>
      </c>
      <c r="K11" s="293">
        <f>281+15+47+44+43</f>
        <v>430</v>
      </c>
      <c r="L11" s="292" t="s">
        <v>1169</v>
      </c>
      <c r="M11" s="388" t="s">
        <v>932</v>
      </c>
      <c r="N11" s="25"/>
      <c r="O11" s="38" t="s">
        <v>930</v>
      </c>
      <c r="P11" s="25" t="s">
        <v>928</v>
      </c>
      <c r="Q11" s="25" t="s">
        <v>930</v>
      </c>
      <c r="R11" s="25" t="s">
        <v>930</v>
      </c>
      <c r="S11" s="25" t="s">
        <v>929</v>
      </c>
      <c r="T11" s="25" t="s">
        <v>930</v>
      </c>
      <c r="U11" s="25" t="s">
        <v>929</v>
      </c>
      <c r="V11" s="25" t="s">
        <v>930</v>
      </c>
      <c r="W11" s="25" t="s">
        <v>773</v>
      </c>
      <c r="X11" s="25" t="s">
        <v>773</v>
      </c>
      <c r="Y11" s="25" t="s">
        <v>939</v>
      </c>
      <c r="Z11" s="366" t="s">
        <v>931</v>
      </c>
      <c r="AA11" s="25" t="s">
        <v>929</v>
      </c>
      <c r="AB11" s="25" t="s">
        <v>929</v>
      </c>
      <c r="AC11" s="25" t="s">
        <v>929</v>
      </c>
      <c r="AD11" s="25" t="s">
        <v>928</v>
      </c>
      <c r="AE11" s="25" t="s">
        <v>928</v>
      </c>
      <c r="AF11" s="40" t="s">
        <v>930</v>
      </c>
    </row>
    <row r="12" spans="1:32" ht="11.25">
      <c r="A12" s="34">
        <v>10</v>
      </c>
      <c r="B12" s="26" t="s">
        <v>119</v>
      </c>
      <c r="C12" s="441">
        <v>16</v>
      </c>
      <c r="D12" s="27">
        <f t="shared" si="0"/>
        <v>101</v>
      </c>
      <c r="E12" s="27">
        <v>33</v>
      </c>
      <c r="F12" s="27">
        <v>29</v>
      </c>
      <c r="G12" s="27">
        <v>39</v>
      </c>
      <c r="H12" s="444">
        <f>112+25+7</f>
        <v>144</v>
      </c>
      <c r="I12" s="445">
        <f>114+16+10</f>
        <v>140</v>
      </c>
      <c r="J12" s="441">
        <f t="shared" si="1"/>
        <v>128</v>
      </c>
      <c r="K12" s="27">
        <f>334+47+12</f>
        <v>393</v>
      </c>
      <c r="L12" s="25" t="s">
        <v>1156</v>
      </c>
      <c r="M12" s="40" t="s">
        <v>1048</v>
      </c>
      <c r="N12" s="25"/>
      <c r="O12" s="38" t="s">
        <v>930</v>
      </c>
      <c r="P12" s="25" t="s">
        <v>929</v>
      </c>
      <c r="Q12" s="25" t="s">
        <v>929</v>
      </c>
      <c r="R12" s="25" t="s">
        <v>929</v>
      </c>
      <c r="S12" s="25" t="s">
        <v>930</v>
      </c>
      <c r="T12" s="25" t="s">
        <v>928</v>
      </c>
      <c r="U12" s="25" t="s">
        <v>929</v>
      </c>
      <c r="V12" s="25" t="s">
        <v>929</v>
      </c>
      <c r="W12" s="25" t="s">
        <v>930</v>
      </c>
      <c r="X12" s="25" t="s">
        <v>939</v>
      </c>
      <c r="Y12" s="25" t="s">
        <v>929</v>
      </c>
      <c r="Z12" s="25" t="s">
        <v>939</v>
      </c>
      <c r="AA12" s="25" t="s">
        <v>930</v>
      </c>
      <c r="AB12" s="25" t="s">
        <v>930</v>
      </c>
      <c r="AC12" s="25" t="s">
        <v>928</v>
      </c>
      <c r="AD12" s="25" t="s">
        <v>929</v>
      </c>
      <c r="AE12" s="25" t="s">
        <v>773</v>
      </c>
      <c r="AF12" s="40" t="s">
        <v>773</v>
      </c>
    </row>
    <row r="13" spans="1:32" ht="11.25">
      <c r="A13" s="34">
        <v>11</v>
      </c>
      <c r="B13" s="26" t="s">
        <v>247</v>
      </c>
      <c r="C13" s="441">
        <v>5</v>
      </c>
      <c r="D13" s="27">
        <f t="shared" si="0"/>
        <v>66</v>
      </c>
      <c r="E13" s="27">
        <v>30</v>
      </c>
      <c r="F13" s="27">
        <v>14</v>
      </c>
      <c r="G13" s="27">
        <v>22</v>
      </c>
      <c r="H13" s="444">
        <f>88+16</f>
        <v>104</v>
      </c>
      <c r="I13" s="445">
        <f>69+21</f>
        <v>90</v>
      </c>
      <c r="J13" s="441">
        <f t="shared" si="1"/>
        <v>104</v>
      </c>
      <c r="K13" s="27">
        <f>214+31+26</f>
        <v>271</v>
      </c>
      <c r="L13" s="25" t="s">
        <v>951</v>
      </c>
      <c r="M13" s="40" t="s">
        <v>1046</v>
      </c>
      <c r="N13" s="25"/>
      <c r="O13" s="38" t="s">
        <v>773</v>
      </c>
      <c r="P13" s="25" t="s">
        <v>773</v>
      </c>
      <c r="Q13" s="25" t="s">
        <v>773</v>
      </c>
      <c r="R13" s="25" t="s">
        <v>773</v>
      </c>
      <c r="S13" s="25" t="s">
        <v>773</v>
      </c>
      <c r="T13" s="25" t="s">
        <v>773</v>
      </c>
      <c r="U13" s="25" t="s">
        <v>773</v>
      </c>
      <c r="V13" s="25" t="s">
        <v>773</v>
      </c>
      <c r="W13" s="365" t="s">
        <v>931</v>
      </c>
      <c r="X13" s="25" t="s">
        <v>928</v>
      </c>
      <c r="Y13" s="25" t="s">
        <v>930</v>
      </c>
      <c r="Z13" s="25" t="s">
        <v>930</v>
      </c>
      <c r="AA13" s="25" t="s">
        <v>929</v>
      </c>
      <c r="AB13" s="25" t="s">
        <v>773</v>
      </c>
      <c r="AC13" s="25" t="s">
        <v>773</v>
      </c>
      <c r="AD13" s="25" t="s">
        <v>773</v>
      </c>
      <c r="AE13" s="25" t="s">
        <v>773</v>
      </c>
      <c r="AF13" s="40" t="s">
        <v>773</v>
      </c>
    </row>
    <row r="14" spans="1:32" ht="11.25">
      <c r="A14" s="34">
        <v>12</v>
      </c>
      <c r="B14" s="26" t="s">
        <v>175</v>
      </c>
      <c r="C14" s="441">
        <v>8</v>
      </c>
      <c r="D14" s="27">
        <f t="shared" si="0"/>
        <v>58</v>
      </c>
      <c r="E14" s="27">
        <v>21</v>
      </c>
      <c r="F14" s="27">
        <v>17</v>
      </c>
      <c r="G14" s="27">
        <v>20</v>
      </c>
      <c r="H14" s="444">
        <f>46+15+27</f>
        <v>88</v>
      </c>
      <c r="I14" s="445">
        <f>61+13+14</f>
        <v>88</v>
      </c>
      <c r="J14" s="441">
        <f t="shared" si="1"/>
        <v>80</v>
      </c>
      <c r="K14" s="27">
        <f>142+39+62</f>
        <v>243</v>
      </c>
      <c r="L14" s="25" t="s">
        <v>1155</v>
      </c>
      <c r="M14" s="40" t="s">
        <v>1050</v>
      </c>
      <c r="N14" s="25"/>
      <c r="O14" s="38" t="s">
        <v>773</v>
      </c>
      <c r="P14" s="25" t="s">
        <v>773</v>
      </c>
      <c r="Q14" s="25" t="s">
        <v>930</v>
      </c>
      <c r="R14" s="25" t="s">
        <v>929</v>
      </c>
      <c r="S14" s="25" t="s">
        <v>773</v>
      </c>
      <c r="T14" s="25" t="s">
        <v>773</v>
      </c>
      <c r="U14" s="25" t="s">
        <v>930</v>
      </c>
      <c r="V14" s="25" t="s">
        <v>773</v>
      </c>
      <c r="W14" s="25" t="s">
        <v>773</v>
      </c>
      <c r="X14" s="25" t="s">
        <v>773</v>
      </c>
      <c r="Y14" s="25" t="s">
        <v>773</v>
      </c>
      <c r="Z14" s="25" t="s">
        <v>929</v>
      </c>
      <c r="AA14" s="25" t="s">
        <v>939</v>
      </c>
      <c r="AB14" s="25" t="s">
        <v>939</v>
      </c>
      <c r="AC14" s="25" t="s">
        <v>773</v>
      </c>
      <c r="AD14" s="25" t="s">
        <v>930</v>
      </c>
      <c r="AE14" s="366" t="s">
        <v>931</v>
      </c>
      <c r="AF14" s="458" t="s">
        <v>773</v>
      </c>
    </row>
    <row r="15" spans="1:32" ht="11.25">
      <c r="A15" s="34">
        <v>13</v>
      </c>
      <c r="B15" s="26" t="s">
        <v>123</v>
      </c>
      <c r="C15" s="441">
        <v>5</v>
      </c>
      <c r="D15" s="27">
        <f t="shared" si="0"/>
        <v>50</v>
      </c>
      <c r="E15" s="27">
        <v>21</v>
      </c>
      <c r="F15" s="27">
        <v>10</v>
      </c>
      <c r="G15" s="27">
        <v>19</v>
      </c>
      <c r="H15" s="444">
        <v>75</v>
      </c>
      <c r="I15" s="445">
        <v>76</v>
      </c>
      <c r="J15" s="441">
        <f t="shared" si="1"/>
        <v>73</v>
      </c>
      <c r="K15" s="27">
        <f>160+21+16</f>
        <v>197</v>
      </c>
      <c r="L15" s="25" t="s">
        <v>934</v>
      </c>
      <c r="M15" s="40" t="s">
        <v>936</v>
      </c>
      <c r="N15" s="25"/>
      <c r="O15" s="38" t="s">
        <v>773</v>
      </c>
      <c r="P15" s="25" t="s">
        <v>773</v>
      </c>
      <c r="Q15" s="25" t="s">
        <v>773</v>
      </c>
      <c r="R15" s="25" t="s">
        <v>773</v>
      </c>
      <c r="S15" s="25" t="s">
        <v>773</v>
      </c>
      <c r="T15" s="25" t="s">
        <v>929</v>
      </c>
      <c r="U15" s="365" t="s">
        <v>933</v>
      </c>
      <c r="V15" s="365" t="s">
        <v>933</v>
      </c>
      <c r="W15" s="25" t="s">
        <v>773</v>
      </c>
      <c r="X15" s="25" t="s">
        <v>773</v>
      </c>
      <c r="Y15" s="25" t="s">
        <v>773</v>
      </c>
      <c r="Z15" s="27" t="s">
        <v>773</v>
      </c>
      <c r="AA15" s="25" t="s">
        <v>929</v>
      </c>
      <c r="AB15" s="25" t="s">
        <v>929</v>
      </c>
      <c r="AC15" s="25" t="s">
        <v>773</v>
      </c>
      <c r="AD15" s="25" t="s">
        <v>773</v>
      </c>
      <c r="AE15" s="25" t="s">
        <v>773</v>
      </c>
      <c r="AF15" s="40" t="s">
        <v>773</v>
      </c>
    </row>
    <row r="16" spans="1:32" ht="11.25">
      <c r="A16" s="34">
        <v>14</v>
      </c>
      <c r="B16" s="26" t="s">
        <v>443</v>
      </c>
      <c r="C16" s="449">
        <v>8</v>
      </c>
      <c r="D16" s="27">
        <f t="shared" si="0"/>
        <v>48</v>
      </c>
      <c r="E16" s="450">
        <v>19</v>
      </c>
      <c r="F16" s="450">
        <v>9</v>
      </c>
      <c r="G16" s="450">
        <v>20</v>
      </c>
      <c r="H16" s="444">
        <f>46+15+8+9</f>
        <v>78</v>
      </c>
      <c r="I16" s="445">
        <f>45+16+9+10</f>
        <v>80</v>
      </c>
      <c r="J16" s="449">
        <f t="shared" si="1"/>
        <v>66</v>
      </c>
      <c r="K16" s="451">
        <f>114+29+21+15</f>
        <v>179</v>
      </c>
      <c r="L16" s="25" t="s">
        <v>930</v>
      </c>
      <c r="M16" s="40" t="s">
        <v>941</v>
      </c>
      <c r="N16" s="25"/>
      <c r="O16" s="38" t="s">
        <v>773</v>
      </c>
      <c r="P16" s="25" t="s">
        <v>773</v>
      </c>
      <c r="Q16" s="25" t="s">
        <v>773</v>
      </c>
      <c r="R16" s="25" t="s">
        <v>773</v>
      </c>
      <c r="S16" s="25" t="s">
        <v>773</v>
      </c>
      <c r="T16" s="25" t="s">
        <v>773</v>
      </c>
      <c r="U16" s="25" t="s">
        <v>773</v>
      </c>
      <c r="V16" s="25" t="s">
        <v>773</v>
      </c>
      <c r="W16" s="25" t="s">
        <v>773</v>
      </c>
      <c r="X16" s="25" t="s">
        <v>929</v>
      </c>
      <c r="Y16" s="25" t="s">
        <v>939</v>
      </c>
      <c r="Z16" s="25" t="s">
        <v>929</v>
      </c>
      <c r="AA16" s="25" t="s">
        <v>929</v>
      </c>
      <c r="AB16" s="25" t="s">
        <v>929</v>
      </c>
      <c r="AC16" s="25" t="s">
        <v>930</v>
      </c>
      <c r="AD16" s="25" t="s">
        <v>929</v>
      </c>
      <c r="AE16" s="25" t="s">
        <v>929</v>
      </c>
      <c r="AF16" s="40" t="s">
        <v>773</v>
      </c>
    </row>
    <row r="17" spans="1:32" ht="11.25">
      <c r="A17" s="437">
        <v>15</v>
      </c>
      <c r="B17" s="438" t="s">
        <v>1102</v>
      </c>
      <c r="C17" s="366">
        <v>3</v>
      </c>
      <c r="D17" s="293">
        <f t="shared" si="0"/>
        <v>35</v>
      </c>
      <c r="E17" s="293">
        <v>17</v>
      </c>
      <c r="F17" s="293">
        <v>10</v>
      </c>
      <c r="G17" s="293">
        <v>8</v>
      </c>
      <c r="H17" s="442">
        <f>36+5+15</f>
        <v>56</v>
      </c>
      <c r="I17" s="443">
        <f>25+6+13</f>
        <v>44</v>
      </c>
      <c r="J17" s="366">
        <f t="shared" si="1"/>
        <v>61</v>
      </c>
      <c r="K17" s="293">
        <f>77+17+59</f>
        <v>153</v>
      </c>
      <c r="L17" s="292" t="s">
        <v>951</v>
      </c>
      <c r="M17" s="388" t="s">
        <v>773</v>
      </c>
      <c r="N17" s="25"/>
      <c r="O17" s="38" t="s">
        <v>773</v>
      </c>
      <c r="P17" s="25" t="s">
        <v>773</v>
      </c>
      <c r="Q17" s="25" t="s">
        <v>773</v>
      </c>
      <c r="R17" s="25" t="s">
        <v>773</v>
      </c>
      <c r="S17" s="25" t="s">
        <v>773</v>
      </c>
      <c r="T17" s="25" t="s">
        <v>773</v>
      </c>
      <c r="U17" s="25" t="s">
        <v>773</v>
      </c>
      <c r="V17" s="25" t="s">
        <v>773</v>
      </c>
      <c r="W17" s="25" t="s">
        <v>773</v>
      </c>
      <c r="X17" s="25" t="s">
        <v>773</v>
      </c>
      <c r="Y17" s="25" t="s">
        <v>773</v>
      </c>
      <c r="Z17" s="25" t="s">
        <v>773</v>
      </c>
      <c r="AA17" s="25" t="s">
        <v>773</v>
      </c>
      <c r="AB17" s="25" t="s">
        <v>773</v>
      </c>
      <c r="AC17" s="25" t="s">
        <v>773</v>
      </c>
      <c r="AD17" s="366" t="s">
        <v>931</v>
      </c>
      <c r="AE17" s="25" t="s">
        <v>929</v>
      </c>
      <c r="AF17" s="40" t="s">
        <v>928</v>
      </c>
    </row>
    <row r="18" spans="1:32" ht="11.25">
      <c r="A18" s="34">
        <v>16</v>
      </c>
      <c r="B18" s="26" t="s">
        <v>1016</v>
      </c>
      <c r="C18" s="441">
        <v>3</v>
      </c>
      <c r="D18" s="27">
        <f t="shared" si="0"/>
        <v>38</v>
      </c>
      <c r="E18" s="27">
        <v>16</v>
      </c>
      <c r="F18" s="27">
        <v>9</v>
      </c>
      <c r="G18" s="27">
        <v>13</v>
      </c>
      <c r="H18" s="444">
        <f>62+8</f>
        <v>70</v>
      </c>
      <c r="I18" s="445">
        <f>50+8</f>
        <v>58</v>
      </c>
      <c r="J18" s="441">
        <f t="shared" si="1"/>
        <v>57</v>
      </c>
      <c r="K18" s="27">
        <f>123+15</f>
        <v>138</v>
      </c>
      <c r="L18" s="25" t="s">
        <v>936</v>
      </c>
      <c r="M18" s="40" t="s">
        <v>773</v>
      </c>
      <c r="N18" s="25"/>
      <c r="O18" s="38" t="s">
        <v>773</v>
      </c>
      <c r="P18" s="25" t="s">
        <v>773</v>
      </c>
      <c r="Q18" s="25" t="s">
        <v>773</v>
      </c>
      <c r="R18" s="25" t="s">
        <v>773</v>
      </c>
      <c r="S18" s="25" t="s">
        <v>773</v>
      </c>
      <c r="T18" s="25" t="s">
        <v>773</v>
      </c>
      <c r="U18" s="25" t="s">
        <v>773</v>
      </c>
      <c r="V18" s="25" t="s">
        <v>773</v>
      </c>
      <c r="W18" s="25" t="s">
        <v>773</v>
      </c>
      <c r="X18" s="25" t="s">
        <v>773</v>
      </c>
      <c r="Y18" s="25" t="s">
        <v>773</v>
      </c>
      <c r="Z18" s="27" t="s">
        <v>773</v>
      </c>
      <c r="AA18" s="25" t="s">
        <v>930</v>
      </c>
      <c r="AB18" s="365" t="s">
        <v>933</v>
      </c>
      <c r="AC18" s="25" t="s">
        <v>929</v>
      </c>
      <c r="AD18" s="292" t="s">
        <v>773</v>
      </c>
      <c r="AE18" s="292" t="s">
        <v>773</v>
      </c>
      <c r="AF18" s="40" t="s">
        <v>773</v>
      </c>
    </row>
    <row r="19" spans="1:32" ht="11.25">
      <c r="A19" s="34">
        <v>17</v>
      </c>
      <c r="B19" s="26" t="s">
        <v>133</v>
      </c>
      <c r="C19" s="441">
        <v>4</v>
      </c>
      <c r="D19" s="27">
        <f t="shared" si="0"/>
        <v>37</v>
      </c>
      <c r="E19" s="27">
        <v>15</v>
      </c>
      <c r="F19" s="27">
        <v>11</v>
      </c>
      <c r="G19" s="27">
        <v>11</v>
      </c>
      <c r="H19" s="444">
        <f>53+19</f>
        <v>72</v>
      </c>
      <c r="I19" s="445">
        <f>48+13</f>
        <v>61</v>
      </c>
      <c r="J19" s="441">
        <f t="shared" si="1"/>
        <v>56</v>
      </c>
      <c r="K19" s="27">
        <f>111+36</f>
        <v>147</v>
      </c>
      <c r="L19" s="25" t="s">
        <v>1049</v>
      </c>
      <c r="M19" s="40" t="s">
        <v>930</v>
      </c>
      <c r="N19" s="25"/>
      <c r="O19" s="38" t="s">
        <v>773</v>
      </c>
      <c r="P19" s="25" t="s">
        <v>773</v>
      </c>
      <c r="Q19" s="25" t="s">
        <v>773</v>
      </c>
      <c r="R19" s="25" t="s">
        <v>773</v>
      </c>
      <c r="S19" s="25" t="s">
        <v>773</v>
      </c>
      <c r="T19" s="25" t="s">
        <v>773</v>
      </c>
      <c r="U19" s="25" t="s">
        <v>773</v>
      </c>
      <c r="V19" s="25" t="s">
        <v>773</v>
      </c>
      <c r="W19" s="25" t="s">
        <v>929</v>
      </c>
      <c r="X19" s="25" t="s">
        <v>930</v>
      </c>
      <c r="Y19" s="25" t="s">
        <v>929</v>
      </c>
      <c r="Z19" s="25" t="s">
        <v>930</v>
      </c>
      <c r="AA19" s="27" t="s">
        <v>773</v>
      </c>
      <c r="AB19" s="27" t="s">
        <v>773</v>
      </c>
      <c r="AC19" s="27" t="s">
        <v>773</v>
      </c>
      <c r="AD19" s="27" t="s">
        <v>773</v>
      </c>
      <c r="AE19" s="27" t="s">
        <v>773</v>
      </c>
      <c r="AF19" s="40" t="s">
        <v>773</v>
      </c>
    </row>
    <row r="20" spans="1:32" ht="11.25">
      <c r="A20" s="437">
        <v>18</v>
      </c>
      <c r="B20" s="438" t="s">
        <v>140</v>
      </c>
      <c r="C20" s="366">
        <v>7</v>
      </c>
      <c r="D20" s="293">
        <f t="shared" si="0"/>
        <v>45</v>
      </c>
      <c r="E20" s="293">
        <v>14</v>
      </c>
      <c r="F20" s="293">
        <v>14</v>
      </c>
      <c r="G20" s="293">
        <v>17</v>
      </c>
      <c r="H20" s="442">
        <f>33+15</f>
        <v>48</v>
      </c>
      <c r="I20" s="443">
        <f>37+13</f>
        <v>50</v>
      </c>
      <c r="J20" s="366">
        <f t="shared" si="1"/>
        <v>56</v>
      </c>
      <c r="K20" s="293">
        <f>35+33+22+21+65</f>
        <v>176</v>
      </c>
      <c r="L20" s="292" t="s">
        <v>945</v>
      </c>
      <c r="M20" s="388" t="s">
        <v>928</v>
      </c>
      <c r="N20" s="25"/>
      <c r="O20" s="38" t="s">
        <v>773</v>
      </c>
      <c r="P20" s="25" t="s">
        <v>930</v>
      </c>
      <c r="Q20" s="25" t="s">
        <v>929</v>
      </c>
      <c r="R20" s="25" t="s">
        <v>929</v>
      </c>
      <c r="S20" s="25" t="s">
        <v>928</v>
      </c>
      <c r="T20" s="25" t="s">
        <v>930</v>
      </c>
      <c r="U20" s="25" t="s">
        <v>929</v>
      </c>
      <c r="V20" s="25" t="s">
        <v>773</v>
      </c>
      <c r="W20" s="25" t="s">
        <v>773</v>
      </c>
      <c r="X20" s="25" t="s">
        <v>773</v>
      </c>
      <c r="Y20" s="25" t="s">
        <v>773</v>
      </c>
      <c r="Z20" s="27" t="s">
        <v>773</v>
      </c>
      <c r="AA20" s="27" t="s">
        <v>773</v>
      </c>
      <c r="AB20" s="27" t="s">
        <v>773</v>
      </c>
      <c r="AC20" s="27" t="s">
        <v>773</v>
      </c>
      <c r="AD20" s="27" t="s">
        <v>773</v>
      </c>
      <c r="AE20" s="27" t="s">
        <v>773</v>
      </c>
      <c r="AF20" s="459" t="s">
        <v>933</v>
      </c>
    </row>
    <row r="21" spans="1:32" ht="11.25">
      <c r="A21" s="34">
        <v>19</v>
      </c>
      <c r="B21" s="26" t="s">
        <v>965</v>
      </c>
      <c r="C21" s="449">
        <v>3</v>
      </c>
      <c r="D21" s="27">
        <f t="shared" si="0"/>
        <v>34</v>
      </c>
      <c r="E21" s="450">
        <v>16</v>
      </c>
      <c r="F21" s="450">
        <v>7</v>
      </c>
      <c r="G21" s="450">
        <v>11</v>
      </c>
      <c r="H21" s="444">
        <f>48+23</f>
        <v>71</v>
      </c>
      <c r="I21" s="445">
        <f>46+20</f>
        <v>66</v>
      </c>
      <c r="J21" s="449">
        <f t="shared" si="1"/>
        <v>55</v>
      </c>
      <c r="K21" s="451">
        <f>69+12+52</f>
        <v>133</v>
      </c>
      <c r="L21" s="25" t="s">
        <v>928</v>
      </c>
      <c r="M21" s="40" t="s">
        <v>928</v>
      </c>
      <c r="N21" s="25"/>
      <c r="O21" s="38" t="s">
        <v>773</v>
      </c>
      <c r="P21" s="25" t="s">
        <v>773</v>
      </c>
      <c r="Q21" s="25" t="s">
        <v>773</v>
      </c>
      <c r="R21" s="25" t="s">
        <v>773</v>
      </c>
      <c r="S21" s="25" t="s">
        <v>773</v>
      </c>
      <c r="T21" s="25" t="s">
        <v>773</v>
      </c>
      <c r="U21" s="25" t="s">
        <v>773</v>
      </c>
      <c r="V21" s="25" t="s">
        <v>773</v>
      </c>
      <c r="W21" s="25" t="s">
        <v>773</v>
      </c>
      <c r="X21" s="25" t="s">
        <v>773</v>
      </c>
      <c r="Y21" s="25" t="s">
        <v>773</v>
      </c>
      <c r="Z21" s="25" t="s">
        <v>928</v>
      </c>
      <c r="AA21" s="25" t="s">
        <v>929</v>
      </c>
      <c r="AB21" s="25" t="s">
        <v>930</v>
      </c>
      <c r="AC21" s="27" t="s">
        <v>773</v>
      </c>
      <c r="AD21" s="27" t="s">
        <v>773</v>
      </c>
      <c r="AE21" s="27" t="s">
        <v>773</v>
      </c>
      <c r="AF21" s="40" t="s">
        <v>773</v>
      </c>
    </row>
    <row r="22" spans="1:32" ht="11.25">
      <c r="A22" s="34">
        <v>20</v>
      </c>
      <c r="B22" s="26" t="s">
        <v>139</v>
      </c>
      <c r="C22" s="441">
        <v>4</v>
      </c>
      <c r="D22" s="27">
        <f t="shared" si="0"/>
        <v>29</v>
      </c>
      <c r="E22" s="27">
        <v>13</v>
      </c>
      <c r="F22" s="27">
        <v>6</v>
      </c>
      <c r="G22" s="27">
        <v>10</v>
      </c>
      <c r="H22" s="444">
        <v>47</v>
      </c>
      <c r="I22" s="445">
        <v>40</v>
      </c>
      <c r="J22" s="441">
        <f t="shared" si="1"/>
        <v>45</v>
      </c>
      <c r="K22" s="27">
        <f>114</f>
        <v>114</v>
      </c>
      <c r="L22" s="25" t="s">
        <v>934</v>
      </c>
      <c r="M22" s="40" t="s">
        <v>932</v>
      </c>
      <c r="N22" s="25"/>
      <c r="O22" s="38" t="s">
        <v>773</v>
      </c>
      <c r="P22" s="25" t="s">
        <v>939</v>
      </c>
      <c r="Q22" s="365" t="s">
        <v>931</v>
      </c>
      <c r="R22" s="25" t="s">
        <v>928</v>
      </c>
      <c r="S22" s="25" t="s">
        <v>929</v>
      </c>
      <c r="T22" s="25" t="s">
        <v>773</v>
      </c>
      <c r="U22" s="25" t="s">
        <v>773</v>
      </c>
      <c r="V22" s="25" t="s">
        <v>773</v>
      </c>
      <c r="W22" s="25" t="s">
        <v>773</v>
      </c>
      <c r="X22" s="25" t="s">
        <v>773</v>
      </c>
      <c r="Y22" s="25" t="s">
        <v>773</v>
      </c>
      <c r="Z22" s="27" t="s">
        <v>773</v>
      </c>
      <c r="AA22" s="27" t="s">
        <v>773</v>
      </c>
      <c r="AB22" s="27" t="s">
        <v>773</v>
      </c>
      <c r="AC22" s="27" t="s">
        <v>773</v>
      </c>
      <c r="AD22" s="27" t="s">
        <v>773</v>
      </c>
      <c r="AE22" s="27" t="s">
        <v>773</v>
      </c>
      <c r="AF22" s="40" t="s">
        <v>773</v>
      </c>
    </row>
    <row r="23" spans="1:32" ht="11.25">
      <c r="A23" s="34">
        <v>21</v>
      </c>
      <c r="B23" s="26" t="s">
        <v>442</v>
      </c>
      <c r="C23" s="449">
        <v>3</v>
      </c>
      <c r="D23" s="27">
        <f t="shared" si="0"/>
        <v>34</v>
      </c>
      <c r="E23" s="450">
        <v>12</v>
      </c>
      <c r="F23" s="450">
        <v>9</v>
      </c>
      <c r="G23" s="450">
        <v>13</v>
      </c>
      <c r="H23" s="444">
        <v>44</v>
      </c>
      <c r="I23" s="445">
        <v>45</v>
      </c>
      <c r="J23" s="449">
        <f t="shared" si="1"/>
        <v>45</v>
      </c>
      <c r="K23" s="451">
        <f>76+55</f>
        <v>131</v>
      </c>
      <c r="L23" s="25" t="s">
        <v>938</v>
      </c>
      <c r="M23" s="40" t="s">
        <v>942</v>
      </c>
      <c r="N23" s="25"/>
      <c r="O23" s="38" t="s">
        <v>773</v>
      </c>
      <c r="P23" s="25" t="s">
        <v>773</v>
      </c>
      <c r="Q23" s="25" t="s">
        <v>773</v>
      </c>
      <c r="R23" s="25" t="s">
        <v>773</v>
      </c>
      <c r="S23" s="25" t="s">
        <v>773</v>
      </c>
      <c r="T23" s="25" t="s">
        <v>773</v>
      </c>
      <c r="U23" s="25" t="s">
        <v>773</v>
      </c>
      <c r="V23" s="25" t="s">
        <v>773</v>
      </c>
      <c r="W23" s="25" t="s">
        <v>773</v>
      </c>
      <c r="X23" s="25" t="s">
        <v>930</v>
      </c>
      <c r="Y23" s="25" t="s">
        <v>929</v>
      </c>
      <c r="Z23" s="25" t="s">
        <v>930</v>
      </c>
      <c r="AA23" s="27" t="s">
        <v>773</v>
      </c>
      <c r="AB23" s="27" t="s">
        <v>773</v>
      </c>
      <c r="AC23" s="27" t="s">
        <v>773</v>
      </c>
      <c r="AD23" s="27" t="s">
        <v>773</v>
      </c>
      <c r="AE23" s="27" t="s">
        <v>773</v>
      </c>
      <c r="AF23" s="40" t="s">
        <v>773</v>
      </c>
    </row>
    <row r="24" spans="1:32" ht="11.25">
      <c r="A24" s="34">
        <v>22</v>
      </c>
      <c r="B24" s="26" t="s">
        <v>138</v>
      </c>
      <c r="C24" s="441">
        <v>4</v>
      </c>
      <c r="D24" s="27">
        <f t="shared" si="0"/>
        <v>26</v>
      </c>
      <c r="E24" s="27">
        <v>12</v>
      </c>
      <c r="F24" s="27">
        <v>7</v>
      </c>
      <c r="G24" s="27">
        <v>7</v>
      </c>
      <c r="H24" s="444">
        <v>44</v>
      </c>
      <c r="I24" s="445">
        <v>36</v>
      </c>
      <c r="J24" s="441">
        <f t="shared" si="1"/>
        <v>43</v>
      </c>
      <c r="K24" s="27">
        <f>98+11</f>
        <v>109</v>
      </c>
      <c r="L24" s="25" t="s">
        <v>937</v>
      </c>
      <c r="M24" s="40" t="s">
        <v>936</v>
      </c>
      <c r="N24" s="25"/>
      <c r="O24" s="38" t="s">
        <v>773</v>
      </c>
      <c r="P24" s="365" t="s">
        <v>931</v>
      </c>
      <c r="Q24" s="25" t="s">
        <v>928</v>
      </c>
      <c r="R24" s="25" t="s">
        <v>929</v>
      </c>
      <c r="S24" s="25" t="s">
        <v>773</v>
      </c>
      <c r="T24" s="25" t="s">
        <v>773</v>
      </c>
      <c r="U24" s="25" t="s">
        <v>773</v>
      </c>
      <c r="V24" s="25" t="s">
        <v>773</v>
      </c>
      <c r="W24" s="25" t="s">
        <v>939</v>
      </c>
      <c r="X24" s="25" t="s">
        <v>773</v>
      </c>
      <c r="Y24" s="25" t="s">
        <v>773</v>
      </c>
      <c r="Z24" s="27" t="s">
        <v>773</v>
      </c>
      <c r="AA24" s="27" t="s">
        <v>773</v>
      </c>
      <c r="AB24" s="27" t="s">
        <v>773</v>
      </c>
      <c r="AC24" s="27" t="s">
        <v>773</v>
      </c>
      <c r="AD24" s="27" t="s">
        <v>773</v>
      </c>
      <c r="AE24" s="27" t="s">
        <v>773</v>
      </c>
      <c r="AF24" s="40" t="s">
        <v>773</v>
      </c>
    </row>
    <row r="25" spans="1:32" ht="11.25">
      <c r="A25" s="34">
        <v>23</v>
      </c>
      <c r="B25" s="26" t="s">
        <v>777</v>
      </c>
      <c r="C25" s="441">
        <v>4</v>
      </c>
      <c r="D25" s="27">
        <f t="shared" si="0"/>
        <v>32</v>
      </c>
      <c r="E25" s="27">
        <v>12</v>
      </c>
      <c r="F25" s="27">
        <v>7</v>
      </c>
      <c r="G25" s="27">
        <v>13</v>
      </c>
      <c r="H25" s="444">
        <v>44</v>
      </c>
      <c r="I25" s="445">
        <v>43</v>
      </c>
      <c r="J25" s="441">
        <f t="shared" si="1"/>
        <v>43</v>
      </c>
      <c r="K25" s="27">
        <f>107+10</f>
        <v>117</v>
      </c>
      <c r="L25" s="25" t="s">
        <v>935</v>
      </c>
      <c r="M25" s="40" t="s">
        <v>932</v>
      </c>
      <c r="N25" s="25"/>
      <c r="O25" s="38" t="s">
        <v>773</v>
      </c>
      <c r="P25" s="25" t="s">
        <v>773</v>
      </c>
      <c r="Q25" s="25" t="s">
        <v>773</v>
      </c>
      <c r="R25" s="25" t="s">
        <v>773</v>
      </c>
      <c r="S25" s="25" t="s">
        <v>773</v>
      </c>
      <c r="T25" s="25" t="s">
        <v>773</v>
      </c>
      <c r="U25" s="25" t="s">
        <v>773</v>
      </c>
      <c r="V25" s="25" t="s">
        <v>773</v>
      </c>
      <c r="W25" s="25" t="s">
        <v>929</v>
      </c>
      <c r="X25" s="25" t="s">
        <v>939</v>
      </c>
      <c r="Y25" s="25" t="s">
        <v>930</v>
      </c>
      <c r="Z25" s="25" t="s">
        <v>939</v>
      </c>
      <c r="AA25" s="27" t="s">
        <v>773</v>
      </c>
      <c r="AB25" s="27" t="s">
        <v>773</v>
      </c>
      <c r="AC25" s="27" t="s">
        <v>773</v>
      </c>
      <c r="AD25" s="27" t="s">
        <v>773</v>
      </c>
      <c r="AE25" s="27" t="s">
        <v>773</v>
      </c>
      <c r="AF25" s="40" t="s">
        <v>773</v>
      </c>
    </row>
    <row r="26" spans="1:32" ht="11.25">
      <c r="A26" s="34">
        <v>24</v>
      </c>
      <c r="B26" s="26" t="s">
        <v>1051</v>
      </c>
      <c r="C26" s="449">
        <v>3</v>
      </c>
      <c r="D26" s="27">
        <f t="shared" si="0"/>
        <v>28</v>
      </c>
      <c r="E26" s="450">
        <v>11</v>
      </c>
      <c r="F26" s="450">
        <v>7</v>
      </c>
      <c r="G26" s="450">
        <v>10</v>
      </c>
      <c r="H26" s="444">
        <f>22+5+22</f>
        <v>49</v>
      </c>
      <c r="I26" s="445">
        <f>28+8+15</f>
        <v>51</v>
      </c>
      <c r="J26" s="449">
        <f t="shared" si="1"/>
        <v>40</v>
      </c>
      <c r="K26" s="451">
        <f>56+11+39</f>
        <v>106</v>
      </c>
      <c r="L26" s="25" t="s">
        <v>1070</v>
      </c>
      <c r="M26" s="40" t="s">
        <v>773</v>
      </c>
      <c r="N26" s="25"/>
      <c r="O26" s="38" t="s">
        <v>773</v>
      </c>
      <c r="P26" s="25" t="s">
        <v>773</v>
      </c>
      <c r="Q26" s="25" t="s">
        <v>773</v>
      </c>
      <c r="R26" s="25" t="s">
        <v>773</v>
      </c>
      <c r="S26" s="25" t="s">
        <v>773</v>
      </c>
      <c r="T26" s="25" t="s">
        <v>773</v>
      </c>
      <c r="U26" s="25" t="s">
        <v>773</v>
      </c>
      <c r="V26" s="25" t="s">
        <v>773</v>
      </c>
      <c r="W26" s="25" t="s">
        <v>773</v>
      </c>
      <c r="X26" s="25" t="s">
        <v>773</v>
      </c>
      <c r="Y26" s="25" t="s">
        <v>773</v>
      </c>
      <c r="Z26" s="25" t="s">
        <v>773</v>
      </c>
      <c r="AA26" s="25" t="s">
        <v>773</v>
      </c>
      <c r="AB26" s="25" t="s">
        <v>928</v>
      </c>
      <c r="AC26" s="25" t="s">
        <v>929</v>
      </c>
      <c r="AD26" s="25" t="s">
        <v>930</v>
      </c>
      <c r="AE26" s="25" t="s">
        <v>773</v>
      </c>
      <c r="AF26" s="40" t="s">
        <v>773</v>
      </c>
    </row>
    <row r="27" spans="1:32" ht="11.25">
      <c r="A27" s="34">
        <v>25</v>
      </c>
      <c r="B27" s="26" t="s">
        <v>446</v>
      </c>
      <c r="C27" s="449">
        <v>2</v>
      </c>
      <c r="D27" s="27">
        <f t="shared" si="0"/>
        <v>25</v>
      </c>
      <c r="E27" s="450">
        <v>10</v>
      </c>
      <c r="F27" s="450">
        <v>8</v>
      </c>
      <c r="G27" s="450">
        <v>7</v>
      </c>
      <c r="H27" s="444">
        <v>41</v>
      </c>
      <c r="I27" s="445">
        <v>40</v>
      </c>
      <c r="J27" s="449">
        <f t="shared" si="1"/>
        <v>38</v>
      </c>
      <c r="K27" s="451">
        <f>49+38</f>
        <v>87</v>
      </c>
      <c r="L27" s="25" t="s">
        <v>935</v>
      </c>
      <c r="M27" s="40" t="s">
        <v>940</v>
      </c>
      <c r="N27" s="25"/>
      <c r="O27" s="38" t="s">
        <v>773</v>
      </c>
      <c r="P27" s="25" t="s">
        <v>773</v>
      </c>
      <c r="Q27" s="25" t="s">
        <v>773</v>
      </c>
      <c r="R27" s="25" t="s">
        <v>773</v>
      </c>
      <c r="S27" s="25" t="s">
        <v>773</v>
      </c>
      <c r="T27" s="25" t="s">
        <v>773</v>
      </c>
      <c r="U27" s="25" t="s">
        <v>773</v>
      </c>
      <c r="V27" s="25" t="s">
        <v>773</v>
      </c>
      <c r="W27" s="25" t="s">
        <v>773</v>
      </c>
      <c r="X27" s="25" t="s">
        <v>929</v>
      </c>
      <c r="Y27" s="25" t="s">
        <v>928</v>
      </c>
      <c r="Z27" s="27" t="s">
        <v>773</v>
      </c>
      <c r="AA27" s="27" t="s">
        <v>773</v>
      </c>
      <c r="AB27" s="27" t="s">
        <v>773</v>
      </c>
      <c r="AC27" s="27" t="s">
        <v>773</v>
      </c>
      <c r="AD27" s="27" t="s">
        <v>773</v>
      </c>
      <c r="AE27" s="27" t="s">
        <v>773</v>
      </c>
      <c r="AF27" s="40" t="s">
        <v>773</v>
      </c>
    </row>
    <row r="28" spans="1:32" ht="11.25">
      <c r="A28" s="34">
        <v>26</v>
      </c>
      <c r="B28" s="26" t="s">
        <v>436</v>
      </c>
      <c r="C28" s="449">
        <v>7</v>
      </c>
      <c r="D28" s="27">
        <f t="shared" si="0"/>
        <v>38</v>
      </c>
      <c r="E28" s="450">
        <v>11</v>
      </c>
      <c r="F28" s="450">
        <v>5</v>
      </c>
      <c r="G28" s="450">
        <v>22</v>
      </c>
      <c r="H28" s="444">
        <f>42+11+4</f>
        <v>57</v>
      </c>
      <c r="I28" s="445">
        <f>50+11+12</f>
        <v>73</v>
      </c>
      <c r="J28" s="449">
        <f t="shared" si="1"/>
        <v>38</v>
      </c>
      <c r="K28" s="451">
        <f>100+25+8</f>
        <v>133</v>
      </c>
      <c r="L28" s="25" t="s">
        <v>928</v>
      </c>
      <c r="M28" s="40" t="s">
        <v>941</v>
      </c>
      <c r="N28" s="25"/>
      <c r="O28" s="38" t="s">
        <v>773</v>
      </c>
      <c r="P28" s="25" t="s">
        <v>773</v>
      </c>
      <c r="Q28" s="25" t="s">
        <v>773</v>
      </c>
      <c r="R28" s="25" t="s">
        <v>773</v>
      </c>
      <c r="S28" s="25" t="s">
        <v>773</v>
      </c>
      <c r="T28" s="25" t="s">
        <v>773</v>
      </c>
      <c r="U28" s="25" t="s">
        <v>773</v>
      </c>
      <c r="V28" s="25" t="s">
        <v>773</v>
      </c>
      <c r="W28" s="25" t="s">
        <v>773</v>
      </c>
      <c r="X28" s="25" t="s">
        <v>929</v>
      </c>
      <c r="Y28" s="25" t="s">
        <v>929</v>
      </c>
      <c r="Z28" s="25" t="s">
        <v>929</v>
      </c>
      <c r="AA28" s="25" t="s">
        <v>929</v>
      </c>
      <c r="AB28" s="25" t="s">
        <v>939</v>
      </c>
      <c r="AC28" s="25" t="s">
        <v>930</v>
      </c>
      <c r="AD28" s="25" t="s">
        <v>929</v>
      </c>
      <c r="AE28" s="25" t="s">
        <v>773</v>
      </c>
      <c r="AF28" s="40" t="s">
        <v>773</v>
      </c>
    </row>
    <row r="29" spans="1:32" ht="11.25">
      <c r="A29" s="34">
        <v>27</v>
      </c>
      <c r="B29" s="26" t="s">
        <v>176</v>
      </c>
      <c r="C29" s="441">
        <v>3</v>
      </c>
      <c r="D29" s="27">
        <f t="shared" si="0"/>
        <v>24</v>
      </c>
      <c r="E29" s="27">
        <v>8</v>
      </c>
      <c r="F29" s="27">
        <v>9</v>
      </c>
      <c r="G29" s="27">
        <v>7</v>
      </c>
      <c r="H29" s="444">
        <f>33+6</f>
        <v>39</v>
      </c>
      <c r="I29" s="445">
        <f>30+11</f>
        <v>41</v>
      </c>
      <c r="J29" s="441">
        <f t="shared" si="1"/>
        <v>33</v>
      </c>
      <c r="K29" s="451">
        <f>74+17</f>
        <v>91</v>
      </c>
      <c r="L29" s="25" t="s">
        <v>951</v>
      </c>
      <c r="M29" s="40" t="s">
        <v>773</v>
      </c>
      <c r="N29" s="25"/>
      <c r="O29" s="38" t="s">
        <v>773</v>
      </c>
      <c r="P29" s="25" t="s">
        <v>773</v>
      </c>
      <c r="Q29" s="25" t="s">
        <v>773</v>
      </c>
      <c r="R29" s="25" t="s">
        <v>773</v>
      </c>
      <c r="S29" s="25" t="s">
        <v>773</v>
      </c>
      <c r="T29" s="25" t="s">
        <v>773</v>
      </c>
      <c r="U29" s="25" t="s">
        <v>929</v>
      </c>
      <c r="V29" s="25" t="s">
        <v>773</v>
      </c>
      <c r="W29" s="25" t="s">
        <v>773</v>
      </c>
      <c r="X29" s="25" t="s">
        <v>773</v>
      </c>
      <c r="Y29" s="25" t="s">
        <v>773</v>
      </c>
      <c r="Z29" s="27" t="s">
        <v>773</v>
      </c>
      <c r="AA29" s="27" t="s">
        <v>773</v>
      </c>
      <c r="AB29" s="25" t="s">
        <v>928</v>
      </c>
      <c r="AC29" s="25" t="s">
        <v>929</v>
      </c>
      <c r="AD29" s="25" t="s">
        <v>773</v>
      </c>
      <c r="AE29" s="25" t="s">
        <v>773</v>
      </c>
      <c r="AF29" s="40" t="s">
        <v>773</v>
      </c>
    </row>
    <row r="30" spans="1:32" ht="11.25">
      <c r="A30" s="34">
        <v>28</v>
      </c>
      <c r="B30" s="26" t="s">
        <v>127</v>
      </c>
      <c r="C30" s="441">
        <v>1</v>
      </c>
      <c r="D30" s="27">
        <f t="shared" si="0"/>
        <v>17</v>
      </c>
      <c r="E30" s="27">
        <v>9</v>
      </c>
      <c r="F30" s="27">
        <v>4</v>
      </c>
      <c r="G30" s="27">
        <v>4</v>
      </c>
      <c r="H30" s="444">
        <v>36</v>
      </c>
      <c r="I30" s="445">
        <v>25</v>
      </c>
      <c r="J30" s="441">
        <f t="shared" si="1"/>
        <v>31</v>
      </c>
      <c r="K30" s="27">
        <v>62</v>
      </c>
      <c r="L30" s="25" t="s">
        <v>773</v>
      </c>
      <c r="M30" s="40" t="s">
        <v>942</v>
      </c>
      <c r="N30" s="25"/>
      <c r="O30" s="38" t="s">
        <v>773</v>
      </c>
      <c r="P30" s="25" t="s">
        <v>773</v>
      </c>
      <c r="Q30" s="25" t="s">
        <v>773</v>
      </c>
      <c r="R30" s="25" t="s">
        <v>773</v>
      </c>
      <c r="S30" s="25" t="s">
        <v>773</v>
      </c>
      <c r="T30" s="25" t="s">
        <v>773</v>
      </c>
      <c r="U30" s="25" t="s">
        <v>773</v>
      </c>
      <c r="V30" s="365" t="s">
        <v>931</v>
      </c>
      <c r="W30" s="25" t="s">
        <v>773</v>
      </c>
      <c r="X30" s="25" t="s">
        <v>773</v>
      </c>
      <c r="Y30" s="25" t="s">
        <v>773</v>
      </c>
      <c r="Z30" s="27" t="s">
        <v>773</v>
      </c>
      <c r="AA30" s="27" t="s">
        <v>773</v>
      </c>
      <c r="AB30" s="27" t="s">
        <v>773</v>
      </c>
      <c r="AC30" s="27" t="s">
        <v>773</v>
      </c>
      <c r="AD30" s="27" t="s">
        <v>773</v>
      </c>
      <c r="AE30" s="27" t="s">
        <v>773</v>
      </c>
      <c r="AF30" s="40" t="s">
        <v>773</v>
      </c>
    </row>
    <row r="31" spans="1:32" ht="11.25">
      <c r="A31" s="34">
        <v>29</v>
      </c>
      <c r="B31" s="26" t="s">
        <v>445</v>
      </c>
      <c r="C31" s="449">
        <v>3</v>
      </c>
      <c r="D31" s="27">
        <f t="shared" si="0"/>
        <v>23</v>
      </c>
      <c r="E31" s="450">
        <v>10</v>
      </c>
      <c r="F31" s="450">
        <v>1</v>
      </c>
      <c r="G31" s="450">
        <v>12</v>
      </c>
      <c r="H31" s="444">
        <v>26</v>
      </c>
      <c r="I31" s="445">
        <v>33</v>
      </c>
      <c r="J31" s="449">
        <f t="shared" si="1"/>
        <v>31</v>
      </c>
      <c r="K31" s="451">
        <f>79+11</f>
        <v>90</v>
      </c>
      <c r="L31" s="25" t="s">
        <v>773</v>
      </c>
      <c r="M31" s="40" t="s">
        <v>943</v>
      </c>
      <c r="N31" s="25"/>
      <c r="O31" s="38" t="s">
        <v>773</v>
      </c>
      <c r="P31" s="25" t="s">
        <v>773</v>
      </c>
      <c r="Q31" s="25" t="s">
        <v>773</v>
      </c>
      <c r="R31" s="25" t="s">
        <v>773</v>
      </c>
      <c r="S31" s="25" t="s">
        <v>773</v>
      </c>
      <c r="T31" s="25" t="s">
        <v>773</v>
      </c>
      <c r="U31" s="25" t="s">
        <v>773</v>
      </c>
      <c r="V31" s="25" t="s">
        <v>773</v>
      </c>
      <c r="W31" s="25" t="s">
        <v>773</v>
      </c>
      <c r="X31" s="25" t="s">
        <v>930</v>
      </c>
      <c r="Y31" s="25" t="s">
        <v>939</v>
      </c>
      <c r="Z31" s="25" t="s">
        <v>939</v>
      </c>
      <c r="AA31" s="27" t="s">
        <v>773</v>
      </c>
      <c r="AB31" s="27" t="s">
        <v>773</v>
      </c>
      <c r="AC31" s="27" t="s">
        <v>773</v>
      </c>
      <c r="AD31" s="27" t="s">
        <v>773</v>
      </c>
      <c r="AE31" s="27" t="s">
        <v>773</v>
      </c>
      <c r="AF31" s="40" t="s">
        <v>773</v>
      </c>
    </row>
    <row r="32" spans="1:32" ht="11.25">
      <c r="A32" s="34">
        <v>30</v>
      </c>
      <c r="B32" s="26" t="s">
        <v>944</v>
      </c>
      <c r="C32" s="441">
        <v>1</v>
      </c>
      <c r="D32" s="27">
        <f t="shared" si="0"/>
        <v>15</v>
      </c>
      <c r="E32" s="27">
        <v>9</v>
      </c>
      <c r="F32" s="27">
        <v>3</v>
      </c>
      <c r="G32" s="27">
        <v>3</v>
      </c>
      <c r="H32" s="444">
        <v>24</v>
      </c>
      <c r="I32" s="445">
        <v>20</v>
      </c>
      <c r="J32" s="441">
        <f t="shared" si="1"/>
        <v>30</v>
      </c>
      <c r="K32" s="27">
        <v>59</v>
      </c>
      <c r="L32" s="25" t="s">
        <v>773</v>
      </c>
      <c r="M32" s="40" t="s">
        <v>773</v>
      </c>
      <c r="N32" s="25"/>
      <c r="O32" s="38" t="s">
        <v>773</v>
      </c>
      <c r="P32" s="25" t="s">
        <v>773</v>
      </c>
      <c r="Q32" s="25" t="s">
        <v>773</v>
      </c>
      <c r="R32" s="25" t="s">
        <v>773</v>
      </c>
      <c r="S32" s="365" t="s">
        <v>931</v>
      </c>
      <c r="T32" s="25" t="s">
        <v>773</v>
      </c>
      <c r="U32" s="25" t="s">
        <v>773</v>
      </c>
      <c r="V32" s="25" t="s">
        <v>773</v>
      </c>
      <c r="W32" s="25" t="s">
        <v>773</v>
      </c>
      <c r="X32" s="25" t="s">
        <v>773</v>
      </c>
      <c r="Y32" s="25" t="s">
        <v>773</v>
      </c>
      <c r="Z32" s="27" t="s">
        <v>773</v>
      </c>
      <c r="AA32" s="27" t="s">
        <v>773</v>
      </c>
      <c r="AB32" s="27" t="s">
        <v>773</v>
      </c>
      <c r="AC32" s="27" t="s">
        <v>773</v>
      </c>
      <c r="AD32" s="27" t="s">
        <v>773</v>
      </c>
      <c r="AE32" s="27" t="s">
        <v>773</v>
      </c>
      <c r="AF32" s="40" t="s">
        <v>773</v>
      </c>
    </row>
    <row r="33" spans="1:32" ht="11.25">
      <c r="A33" s="34">
        <v>31</v>
      </c>
      <c r="B33" s="26" t="s">
        <v>142</v>
      </c>
      <c r="C33" s="441">
        <v>3</v>
      </c>
      <c r="D33" s="27">
        <f t="shared" si="0"/>
        <v>19</v>
      </c>
      <c r="E33" s="27">
        <v>9</v>
      </c>
      <c r="F33" s="27">
        <v>1</v>
      </c>
      <c r="G33" s="27">
        <v>9</v>
      </c>
      <c r="H33" s="444">
        <v>31</v>
      </c>
      <c r="I33" s="445">
        <v>23</v>
      </c>
      <c r="J33" s="441">
        <f t="shared" si="1"/>
        <v>28</v>
      </c>
      <c r="K33" s="27">
        <v>72</v>
      </c>
      <c r="L33" s="25" t="s">
        <v>943</v>
      </c>
      <c r="M33" s="40" t="s">
        <v>941</v>
      </c>
      <c r="N33" s="25"/>
      <c r="O33" s="38" t="s">
        <v>928</v>
      </c>
      <c r="P33" s="25" t="s">
        <v>939</v>
      </c>
      <c r="Q33" s="25" t="s">
        <v>930</v>
      </c>
      <c r="R33" s="25" t="s">
        <v>773</v>
      </c>
      <c r="S33" s="25" t="s">
        <v>773</v>
      </c>
      <c r="T33" s="25" t="s">
        <v>773</v>
      </c>
      <c r="U33" s="25" t="s">
        <v>773</v>
      </c>
      <c r="V33" s="25" t="s">
        <v>773</v>
      </c>
      <c r="W33" s="25" t="s">
        <v>773</v>
      </c>
      <c r="X33" s="25" t="s">
        <v>773</v>
      </c>
      <c r="Y33" s="25" t="s">
        <v>773</v>
      </c>
      <c r="Z33" s="27" t="s">
        <v>773</v>
      </c>
      <c r="AA33" s="27" t="s">
        <v>773</v>
      </c>
      <c r="AB33" s="27" t="s">
        <v>773</v>
      </c>
      <c r="AC33" s="27" t="s">
        <v>773</v>
      </c>
      <c r="AD33" s="27" t="s">
        <v>773</v>
      </c>
      <c r="AE33" s="27" t="s">
        <v>773</v>
      </c>
      <c r="AF33" s="40" t="s">
        <v>773</v>
      </c>
    </row>
    <row r="34" spans="1:32" ht="11.25">
      <c r="A34" s="34">
        <v>32</v>
      </c>
      <c r="B34" s="26" t="s">
        <v>136</v>
      </c>
      <c r="C34" s="441">
        <v>2</v>
      </c>
      <c r="D34" s="27">
        <f t="shared" si="0"/>
        <v>18</v>
      </c>
      <c r="E34" s="27">
        <v>7</v>
      </c>
      <c r="F34" s="27">
        <v>6</v>
      </c>
      <c r="G34" s="27">
        <v>5</v>
      </c>
      <c r="H34" s="444">
        <v>35</v>
      </c>
      <c r="I34" s="445">
        <v>31</v>
      </c>
      <c r="J34" s="441">
        <f t="shared" si="1"/>
        <v>27</v>
      </c>
      <c r="K34" s="27">
        <f>55+20</f>
        <v>75</v>
      </c>
      <c r="L34" s="25" t="s">
        <v>942</v>
      </c>
      <c r="M34" s="40" t="s">
        <v>941</v>
      </c>
      <c r="N34" s="25"/>
      <c r="O34" s="38" t="s">
        <v>773</v>
      </c>
      <c r="P34" s="25" t="s">
        <v>773</v>
      </c>
      <c r="Q34" s="25" t="s">
        <v>773</v>
      </c>
      <c r="R34" s="25" t="s">
        <v>773</v>
      </c>
      <c r="S34" s="25" t="s">
        <v>773</v>
      </c>
      <c r="T34" s="25" t="s">
        <v>773</v>
      </c>
      <c r="U34" s="25" t="s">
        <v>773</v>
      </c>
      <c r="V34" s="25" t="s">
        <v>773</v>
      </c>
      <c r="W34" s="25" t="s">
        <v>930</v>
      </c>
      <c r="X34" s="25" t="s">
        <v>939</v>
      </c>
      <c r="Y34" s="25" t="s">
        <v>773</v>
      </c>
      <c r="Z34" s="27" t="s">
        <v>773</v>
      </c>
      <c r="AA34" s="27" t="s">
        <v>773</v>
      </c>
      <c r="AB34" s="27" t="s">
        <v>773</v>
      </c>
      <c r="AC34" s="27" t="s">
        <v>773</v>
      </c>
      <c r="AD34" s="27" t="s">
        <v>773</v>
      </c>
      <c r="AE34" s="27" t="s">
        <v>773</v>
      </c>
      <c r="AF34" s="40" t="s">
        <v>773</v>
      </c>
    </row>
    <row r="35" spans="1:32" ht="11.25">
      <c r="A35" s="34">
        <v>33</v>
      </c>
      <c r="B35" s="438" t="s">
        <v>1103</v>
      </c>
      <c r="C35" s="366">
        <v>3</v>
      </c>
      <c r="D35" s="293">
        <f aca="true" t="shared" si="2" ref="D35:D66">E35+F35+G35</f>
        <v>19</v>
      </c>
      <c r="E35" s="293">
        <v>7</v>
      </c>
      <c r="F35" s="293">
        <v>5</v>
      </c>
      <c r="G35" s="293">
        <v>7</v>
      </c>
      <c r="H35" s="442">
        <f>20+2+11</f>
        <v>33</v>
      </c>
      <c r="I35" s="443">
        <f>13+6+9</f>
        <v>28</v>
      </c>
      <c r="J35" s="366">
        <f aca="true" t="shared" si="3" ref="J35:J66">E35*3+F35</f>
        <v>26</v>
      </c>
      <c r="K35" s="448">
        <f>38+13+10</f>
        <v>61</v>
      </c>
      <c r="L35" s="292" t="s">
        <v>935</v>
      </c>
      <c r="M35" s="388" t="s">
        <v>773</v>
      </c>
      <c r="N35" s="25"/>
      <c r="O35" s="38" t="s">
        <v>773</v>
      </c>
      <c r="P35" s="25" t="s">
        <v>773</v>
      </c>
      <c r="Q35" s="25" t="s">
        <v>773</v>
      </c>
      <c r="R35" s="25" t="s">
        <v>773</v>
      </c>
      <c r="S35" s="25" t="s">
        <v>773</v>
      </c>
      <c r="T35" s="25" t="s">
        <v>773</v>
      </c>
      <c r="U35" s="25" t="s">
        <v>773</v>
      </c>
      <c r="V35" s="25" t="s">
        <v>773</v>
      </c>
      <c r="W35" s="25" t="s">
        <v>773</v>
      </c>
      <c r="X35" s="25" t="s">
        <v>773</v>
      </c>
      <c r="Y35" s="25" t="s">
        <v>773</v>
      </c>
      <c r="Z35" s="25" t="s">
        <v>773</v>
      </c>
      <c r="AA35" s="25" t="s">
        <v>773</v>
      </c>
      <c r="AB35" s="25" t="s">
        <v>773</v>
      </c>
      <c r="AC35" s="25" t="s">
        <v>773</v>
      </c>
      <c r="AD35" s="25" t="s">
        <v>930</v>
      </c>
      <c r="AE35" s="25" t="s">
        <v>930</v>
      </c>
      <c r="AF35" s="40" t="s">
        <v>930</v>
      </c>
    </row>
    <row r="36" spans="1:32" ht="11.25">
      <c r="A36" s="34">
        <v>34</v>
      </c>
      <c r="B36" s="26" t="s">
        <v>134</v>
      </c>
      <c r="C36" s="441">
        <v>3</v>
      </c>
      <c r="D36" s="27">
        <f t="shared" si="2"/>
        <v>21</v>
      </c>
      <c r="E36" s="27">
        <v>7</v>
      </c>
      <c r="F36" s="27">
        <v>4</v>
      </c>
      <c r="G36" s="27">
        <v>10</v>
      </c>
      <c r="H36" s="444">
        <v>34</v>
      </c>
      <c r="I36" s="445">
        <v>48</v>
      </c>
      <c r="J36" s="441">
        <f t="shared" si="3"/>
        <v>25</v>
      </c>
      <c r="K36" s="27">
        <f>66+16</f>
        <v>82</v>
      </c>
      <c r="L36" s="25" t="s">
        <v>945</v>
      </c>
      <c r="M36" s="36" t="s">
        <v>943</v>
      </c>
      <c r="N36" s="27"/>
      <c r="O36" s="38" t="s">
        <v>773</v>
      </c>
      <c r="P36" s="25" t="s">
        <v>773</v>
      </c>
      <c r="Q36" s="25" t="s">
        <v>773</v>
      </c>
      <c r="R36" s="25" t="s">
        <v>773</v>
      </c>
      <c r="S36" s="25" t="s">
        <v>773</v>
      </c>
      <c r="T36" s="25" t="s">
        <v>773</v>
      </c>
      <c r="U36" s="25" t="s">
        <v>773</v>
      </c>
      <c r="V36" s="25" t="s">
        <v>773</v>
      </c>
      <c r="W36" s="25" t="s">
        <v>928</v>
      </c>
      <c r="X36" s="25" t="s">
        <v>939</v>
      </c>
      <c r="Y36" s="25" t="s">
        <v>773</v>
      </c>
      <c r="Z36" s="25" t="s">
        <v>929</v>
      </c>
      <c r="AA36" s="27" t="s">
        <v>773</v>
      </c>
      <c r="AB36" s="27" t="s">
        <v>773</v>
      </c>
      <c r="AC36" s="27" t="s">
        <v>773</v>
      </c>
      <c r="AD36" s="27" t="s">
        <v>773</v>
      </c>
      <c r="AE36" s="27" t="s">
        <v>773</v>
      </c>
      <c r="AF36" s="40" t="s">
        <v>773</v>
      </c>
    </row>
    <row r="37" spans="1:32" ht="11.25">
      <c r="A37" s="34">
        <v>35</v>
      </c>
      <c r="B37" s="26" t="s">
        <v>135</v>
      </c>
      <c r="C37" s="441">
        <v>2</v>
      </c>
      <c r="D37" s="27">
        <f t="shared" si="2"/>
        <v>20</v>
      </c>
      <c r="E37" s="27">
        <v>7</v>
      </c>
      <c r="F37" s="27">
        <v>3</v>
      </c>
      <c r="G37" s="27">
        <v>10</v>
      </c>
      <c r="H37" s="444">
        <v>26</v>
      </c>
      <c r="I37" s="445">
        <v>25</v>
      </c>
      <c r="J37" s="441">
        <f t="shared" si="3"/>
        <v>24</v>
      </c>
      <c r="K37" s="451">
        <f>10+72</f>
        <v>82</v>
      </c>
      <c r="L37" s="25" t="s">
        <v>943</v>
      </c>
      <c r="M37" s="40" t="s">
        <v>943</v>
      </c>
      <c r="N37" s="25"/>
      <c r="O37" s="38" t="s">
        <v>773</v>
      </c>
      <c r="P37" s="25" t="s">
        <v>773</v>
      </c>
      <c r="Q37" s="25" t="s">
        <v>773</v>
      </c>
      <c r="R37" s="25" t="s">
        <v>773</v>
      </c>
      <c r="S37" s="25" t="s">
        <v>773</v>
      </c>
      <c r="T37" s="25" t="s">
        <v>773</v>
      </c>
      <c r="U37" s="25" t="s">
        <v>773</v>
      </c>
      <c r="V37" s="25" t="s">
        <v>773</v>
      </c>
      <c r="W37" s="25" t="s">
        <v>929</v>
      </c>
      <c r="X37" s="25" t="s">
        <v>928</v>
      </c>
      <c r="Y37" s="25" t="s">
        <v>773</v>
      </c>
      <c r="Z37" s="27" t="s">
        <v>773</v>
      </c>
      <c r="AA37" s="27" t="s">
        <v>773</v>
      </c>
      <c r="AB37" s="27" t="s">
        <v>773</v>
      </c>
      <c r="AC37" s="27" t="s">
        <v>773</v>
      </c>
      <c r="AD37" s="27" t="s">
        <v>773</v>
      </c>
      <c r="AE37" s="27" t="s">
        <v>773</v>
      </c>
      <c r="AF37" s="40" t="s">
        <v>773</v>
      </c>
    </row>
    <row r="38" spans="1:32" ht="11.25">
      <c r="A38" s="34">
        <v>36</v>
      </c>
      <c r="B38" s="26" t="s">
        <v>146</v>
      </c>
      <c r="C38" s="441">
        <v>1</v>
      </c>
      <c r="D38" s="27">
        <f t="shared" si="2"/>
        <v>14</v>
      </c>
      <c r="E38" s="27">
        <v>7</v>
      </c>
      <c r="F38" s="27">
        <v>3</v>
      </c>
      <c r="G38" s="27">
        <v>4</v>
      </c>
      <c r="H38" s="444">
        <v>14</v>
      </c>
      <c r="I38" s="445">
        <v>7</v>
      </c>
      <c r="J38" s="441">
        <f t="shared" si="3"/>
        <v>24</v>
      </c>
      <c r="K38" s="27">
        <v>63</v>
      </c>
      <c r="L38" s="25" t="s">
        <v>941</v>
      </c>
      <c r="M38" s="40" t="s">
        <v>943</v>
      </c>
      <c r="N38" s="25"/>
      <c r="O38" s="38" t="s">
        <v>773</v>
      </c>
      <c r="P38" s="25" t="s">
        <v>773</v>
      </c>
      <c r="Q38" s="25" t="s">
        <v>773</v>
      </c>
      <c r="R38" s="25" t="s">
        <v>773</v>
      </c>
      <c r="S38" s="25" t="s">
        <v>773</v>
      </c>
      <c r="T38" s="25" t="s">
        <v>773</v>
      </c>
      <c r="U38" s="25" t="s">
        <v>928</v>
      </c>
      <c r="V38" s="25" t="s">
        <v>773</v>
      </c>
      <c r="W38" s="25" t="s">
        <v>773</v>
      </c>
      <c r="X38" s="25" t="s">
        <v>773</v>
      </c>
      <c r="Y38" s="25" t="s">
        <v>773</v>
      </c>
      <c r="Z38" s="27" t="s">
        <v>773</v>
      </c>
      <c r="AA38" s="27" t="s">
        <v>773</v>
      </c>
      <c r="AB38" s="27" t="s">
        <v>773</v>
      </c>
      <c r="AC38" s="27" t="s">
        <v>773</v>
      </c>
      <c r="AD38" s="27" t="s">
        <v>773</v>
      </c>
      <c r="AE38" s="27" t="s">
        <v>773</v>
      </c>
      <c r="AF38" s="40" t="s">
        <v>773</v>
      </c>
    </row>
    <row r="39" spans="1:32" ht="11.25">
      <c r="A39" s="34">
        <v>37</v>
      </c>
      <c r="B39" s="26" t="s">
        <v>137</v>
      </c>
      <c r="C39" s="441">
        <v>3</v>
      </c>
      <c r="D39" s="27">
        <f t="shared" si="2"/>
        <v>18</v>
      </c>
      <c r="E39" s="27">
        <v>6</v>
      </c>
      <c r="F39" s="27">
        <v>5</v>
      </c>
      <c r="G39" s="27">
        <v>7</v>
      </c>
      <c r="H39" s="444">
        <v>19</v>
      </c>
      <c r="I39" s="445">
        <v>25</v>
      </c>
      <c r="J39" s="441">
        <f t="shared" si="3"/>
        <v>23</v>
      </c>
      <c r="K39" s="27">
        <v>71</v>
      </c>
      <c r="L39" s="25" t="s">
        <v>934</v>
      </c>
      <c r="M39" s="40" t="s">
        <v>945</v>
      </c>
      <c r="N39" s="25"/>
      <c r="O39" s="387" t="s">
        <v>933</v>
      </c>
      <c r="P39" s="25" t="s">
        <v>930</v>
      </c>
      <c r="Q39" s="25" t="s">
        <v>773</v>
      </c>
      <c r="R39" s="25" t="s">
        <v>929</v>
      </c>
      <c r="S39" s="25" t="s">
        <v>773</v>
      </c>
      <c r="T39" s="25" t="s">
        <v>773</v>
      </c>
      <c r="U39" s="25" t="s">
        <v>773</v>
      </c>
      <c r="V39" s="25" t="s">
        <v>773</v>
      </c>
      <c r="W39" s="25" t="s">
        <v>773</v>
      </c>
      <c r="X39" s="25" t="s">
        <v>773</v>
      </c>
      <c r="Y39" s="25" t="s">
        <v>773</v>
      </c>
      <c r="Z39" s="27" t="s">
        <v>773</v>
      </c>
      <c r="AA39" s="27" t="s">
        <v>773</v>
      </c>
      <c r="AB39" s="27" t="s">
        <v>773</v>
      </c>
      <c r="AC39" s="27" t="s">
        <v>773</v>
      </c>
      <c r="AD39" s="27" t="s">
        <v>773</v>
      </c>
      <c r="AE39" s="27" t="s">
        <v>773</v>
      </c>
      <c r="AF39" s="40" t="s">
        <v>773</v>
      </c>
    </row>
    <row r="40" spans="1:32" ht="11.25">
      <c r="A40" s="34">
        <v>38</v>
      </c>
      <c r="B40" s="438" t="s">
        <v>1147</v>
      </c>
      <c r="C40" s="366">
        <v>2</v>
      </c>
      <c r="D40" s="293">
        <f t="shared" si="2"/>
        <v>14</v>
      </c>
      <c r="E40" s="293">
        <v>7</v>
      </c>
      <c r="F40" s="293">
        <v>2</v>
      </c>
      <c r="G40" s="293">
        <v>5</v>
      </c>
      <c r="H40" s="442">
        <f>18+7</f>
        <v>25</v>
      </c>
      <c r="I40" s="443">
        <f>15+11</f>
        <v>26</v>
      </c>
      <c r="J40" s="366">
        <f t="shared" si="3"/>
        <v>23</v>
      </c>
      <c r="K40" s="293">
        <f>30+22</f>
        <v>52</v>
      </c>
      <c r="L40" s="292" t="s">
        <v>773</v>
      </c>
      <c r="M40" s="370" t="s">
        <v>773</v>
      </c>
      <c r="N40" s="27"/>
      <c r="O40" s="38" t="s">
        <v>773</v>
      </c>
      <c r="P40" s="25" t="s">
        <v>773</v>
      </c>
      <c r="Q40" s="25" t="s">
        <v>773</v>
      </c>
      <c r="R40" s="25" t="s">
        <v>773</v>
      </c>
      <c r="S40" s="25" t="s">
        <v>773</v>
      </c>
      <c r="T40" s="25" t="s">
        <v>773</v>
      </c>
      <c r="U40" s="25" t="s">
        <v>773</v>
      </c>
      <c r="V40" s="25" t="s">
        <v>773</v>
      </c>
      <c r="W40" s="25" t="s">
        <v>773</v>
      </c>
      <c r="X40" s="25" t="s">
        <v>773</v>
      </c>
      <c r="Y40" s="25" t="s">
        <v>773</v>
      </c>
      <c r="Z40" s="25" t="s">
        <v>773</v>
      </c>
      <c r="AA40" s="25" t="s">
        <v>773</v>
      </c>
      <c r="AB40" s="25" t="s">
        <v>773</v>
      </c>
      <c r="AC40" s="25" t="s">
        <v>773</v>
      </c>
      <c r="AD40" s="25" t="s">
        <v>773</v>
      </c>
      <c r="AE40" s="25" t="s">
        <v>930</v>
      </c>
      <c r="AF40" s="40" t="s">
        <v>773</v>
      </c>
    </row>
    <row r="41" spans="1:32" ht="11.25">
      <c r="A41" s="34">
        <v>39</v>
      </c>
      <c r="B41" s="26" t="s">
        <v>444</v>
      </c>
      <c r="C41" s="449">
        <v>3</v>
      </c>
      <c r="D41" s="27">
        <f t="shared" si="2"/>
        <v>16</v>
      </c>
      <c r="E41" s="450">
        <v>5</v>
      </c>
      <c r="F41" s="450">
        <v>4</v>
      </c>
      <c r="G41" s="450">
        <v>7</v>
      </c>
      <c r="H41" s="444">
        <v>18</v>
      </c>
      <c r="I41" s="445">
        <v>23</v>
      </c>
      <c r="J41" s="449">
        <f t="shared" si="3"/>
        <v>19</v>
      </c>
      <c r="K41" s="451">
        <f>56+13</f>
        <v>69</v>
      </c>
      <c r="L41" s="27" t="s">
        <v>937</v>
      </c>
      <c r="M41" s="36" t="s">
        <v>941</v>
      </c>
      <c r="N41" s="27"/>
      <c r="O41" s="38" t="s">
        <v>773</v>
      </c>
      <c r="P41" s="25" t="s">
        <v>773</v>
      </c>
      <c r="Q41" s="25" t="s">
        <v>773</v>
      </c>
      <c r="R41" s="25" t="s">
        <v>773</v>
      </c>
      <c r="S41" s="25" t="s">
        <v>773</v>
      </c>
      <c r="T41" s="25" t="s">
        <v>773</v>
      </c>
      <c r="U41" s="25" t="s">
        <v>773</v>
      </c>
      <c r="V41" s="25" t="s">
        <v>773</v>
      </c>
      <c r="W41" s="25" t="s">
        <v>773</v>
      </c>
      <c r="X41" s="25" t="s">
        <v>929</v>
      </c>
      <c r="Y41" s="25" t="s">
        <v>939</v>
      </c>
      <c r="Z41" s="25" t="s">
        <v>939</v>
      </c>
      <c r="AA41" s="27" t="s">
        <v>773</v>
      </c>
      <c r="AB41" s="27" t="s">
        <v>773</v>
      </c>
      <c r="AC41" s="27" t="s">
        <v>773</v>
      </c>
      <c r="AD41" s="27" t="s">
        <v>773</v>
      </c>
      <c r="AE41" s="27" t="s">
        <v>773</v>
      </c>
      <c r="AF41" s="40" t="s">
        <v>773</v>
      </c>
    </row>
    <row r="42" spans="1:32" ht="11.25">
      <c r="A42" s="34">
        <v>40</v>
      </c>
      <c r="B42" s="26" t="s">
        <v>174</v>
      </c>
      <c r="C42" s="441">
        <v>4</v>
      </c>
      <c r="D42" s="27">
        <f t="shared" si="2"/>
        <v>17</v>
      </c>
      <c r="E42" s="27">
        <v>5</v>
      </c>
      <c r="F42" s="27">
        <v>3</v>
      </c>
      <c r="G42" s="27">
        <v>9</v>
      </c>
      <c r="H42" s="444">
        <v>23</v>
      </c>
      <c r="I42" s="445">
        <v>31</v>
      </c>
      <c r="J42" s="441">
        <f t="shared" si="3"/>
        <v>18</v>
      </c>
      <c r="K42" s="27">
        <v>64</v>
      </c>
      <c r="L42" s="25" t="s">
        <v>941</v>
      </c>
      <c r="M42" s="36" t="s">
        <v>941</v>
      </c>
      <c r="N42" s="27"/>
      <c r="O42" s="38" t="s">
        <v>773</v>
      </c>
      <c r="P42" s="25" t="s">
        <v>773</v>
      </c>
      <c r="Q42" s="25" t="s">
        <v>773</v>
      </c>
      <c r="R42" s="25" t="s">
        <v>929</v>
      </c>
      <c r="S42" s="25" t="s">
        <v>929</v>
      </c>
      <c r="T42" s="25" t="s">
        <v>929</v>
      </c>
      <c r="U42" s="25" t="s">
        <v>929</v>
      </c>
      <c r="V42" s="25" t="s">
        <v>773</v>
      </c>
      <c r="W42" s="25" t="s">
        <v>773</v>
      </c>
      <c r="X42" s="25" t="s">
        <v>773</v>
      </c>
      <c r="Y42" s="25" t="s">
        <v>773</v>
      </c>
      <c r="Z42" s="27" t="s">
        <v>773</v>
      </c>
      <c r="AA42" s="27" t="s">
        <v>773</v>
      </c>
      <c r="AB42" s="27" t="s">
        <v>773</v>
      </c>
      <c r="AC42" s="27" t="s">
        <v>773</v>
      </c>
      <c r="AD42" s="27" t="s">
        <v>773</v>
      </c>
      <c r="AE42" s="27" t="s">
        <v>773</v>
      </c>
      <c r="AF42" s="40" t="s">
        <v>929</v>
      </c>
    </row>
    <row r="43" spans="1:32" ht="11.25">
      <c r="A43" s="34">
        <v>41</v>
      </c>
      <c r="B43" s="26" t="s">
        <v>141</v>
      </c>
      <c r="C43" s="441">
        <v>5</v>
      </c>
      <c r="D43" s="27">
        <f t="shared" si="2"/>
        <v>19</v>
      </c>
      <c r="E43" s="27">
        <v>4</v>
      </c>
      <c r="F43" s="27">
        <v>4</v>
      </c>
      <c r="G43" s="27">
        <v>11</v>
      </c>
      <c r="H43" s="444">
        <v>26</v>
      </c>
      <c r="I43" s="445">
        <v>34</v>
      </c>
      <c r="J43" s="441">
        <f t="shared" si="3"/>
        <v>16</v>
      </c>
      <c r="K43" s="451">
        <f>55+14</f>
        <v>69</v>
      </c>
      <c r="L43" s="25" t="s">
        <v>941</v>
      </c>
      <c r="M43" s="40" t="s">
        <v>928</v>
      </c>
      <c r="N43" s="25"/>
      <c r="O43" s="38" t="s">
        <v>773</v>
      </c>
      <c r="P43" s="25" t="s">
        <v>929</v>
      </c>
      <c r="Q43" s="25" t="s">
        <v>773</v>
      </c>
      <c r="R43" s="25" t="s">
        <v>773</v>
      </c>
      <c r="S43" s="25" t="s">
        <v>773</v>
      </c>
      <c r="T43" s="25" t="s">
        <v>773</v>
      </c>
      <c r="U43" s="25" t="s">
        <v>773</v>
      </c>
      <c r="V43" s="25" t="s">
        <v>773</v>
      </c>
      <c r="W43" s="25" t="s">
        <v>939</v>
      </c>
      <c r="X43" s="25" t="s">
        <v>939</v>
      </c>
      <c r="Y43" s="25" t="s">
        <v>939</v>
      </c>
      <c r="Z43" s="25" t="s">
        <v>939</v>
      </c>
      <c r="AA43" s="27" t="s">
        <v>773</v>
      </c>
      <c r="AB43" s="27" t="s">
        <v>773</v>
      </c>
      <c r="AC43" s="27" t="s">
        <v>773</v>
      </c>
      <c r="AD43" s="27" t="s">
        <v>773</v>
      </c>
      <c r="AE43" s="27" t="s">
        <v>773</v>
      </c>
      <c r="AF43" s="40" t="s">
        <v>773</v>
      </c>
    </row>
    <row r="44" spans="1:32" ht="11.25">
      <c r="A44" s="34">
        <v>42</v>
      </c>
      <c r="B44" s="26" t="s">
        <v>130</v>
      </c>
      <c r="C44" s="441">
        <v>5</v>
      </c>
      <c r="D44" s="27">
        <f t="shared" si="2"/>
        <v>18</v>
      </c>
      <c r="E44" s="27">
        <v>3</v>
      </c>
      <c r="F44" s="27">
        <v>6</v>
      </c>
      <c r="G44" s="27">
        <v>9</v>
      </c>
      <c r="H44" s="444">
        <v>27</v>
      </c>
      <c r="I44" s="445">
        <v>35</v>
      </c>
      <c r="J44" s="441">
        <f t="shared" si="3"/>
        <v>15</v>
      </c>
      <c r="K44" s="27">
        <f>59+14</f>
        <v>73</v>
      </c>
      <c r="L44" s="25" t="s">
        <v>928</v>
      </c>
      <c r="M44" s="40" t="s">
        <v>934</v>
      </c>
      <c r="N44" s="25"/>
      <c r="O44" s="38" t="s">
        <v>930</v>
      </c>
      <c r="P44" s="25" t="s">
        <v>939</v>
      </c>
      <c r="Q44" s="25" t="s">
        <v>773</v>
      </c>
      <c r="R44" s="25" t="s">
        <v>773</v>
      </c>
      <c r="S44" s="25" t="s">
        <v>773</v>
      </c>
      <c r="T44" s="25" t="s">
        <v>929</v>
      </c>
      <c r="U44" s="25" t="s">
        <v>929</v>
      </c>
      <c r="V44" s="25" t="s">
        <v>929</v>
      </c>
      <c r="W44" s="25" t="s">
        <v>773</v>
      </c>
      <c r="X44" s="25" t="s">
        <v>773</v>
      </c>
      <c r="Y44" s="25" t="s">
        <v>773</v>
      </c>
      <c r="Z44" s="27" t="s">
        <v>773</v>
      </c>
      <c r="AA44" s="27" t="s">
        <v>773</v>
      </c>
      <c r="AB44" s="27" t="s">
        <v>773</v>
      </c>
      <c r="AC44" s="27" t="s">
        <v>773</v>
      </c>
      <c r="AD44" s="27" t="s">
        <v>773</v>
      </c>
      <c r="AE44" s="27" t="s">
        <v>773</v>
      </c>
      <c r="AF44" s="40" t="s">
        <v>773</v>
      </c>
    </row>
    <row r="45" spans="1:32" ht="11.25">
      <c r="A45" s="34">
        <v>43</v>
      </c>
      <c r="B45" s="26" t="s">
        <v>438</v>
      </c>
      <c r="C45" s="441">
        <v>3</v>
      </c>
      <c r="D45" s="27">
        <f t="shared" si="2"/>
        <v>14</v>
      </c>
      <c r="E45" s="27">
        <v>4</v>
      </c>
      <c r="F45" s="27">
        <v>2</v>
      </c>
      <c r="G45" s="27">
        <v>8</v>
      </c>
      <c r="H45" s="444">
        <v>23</v>
      </c>
      <c r="I45" s="445">
        <v>30</v>
      </c>
      <c r="J45" s="441">
        <f t="shared" si="3"/>
        <v>14</v>
      </c>
      <c r="K45" s="451">
        <f>16+29</f>
        <v>45</v>
      </c>
      <c r="L45" s="25" t="s">
        <v>943</v>
      </c>
      <c r="M45" s="40" t="s">
        <v>941</v>
      </c>
      <c r="N45" s="25"/>
      <c r="O45" s="38" t="s">
        <v>773</v>
      </c>
      <c r="P45" s="25" t="s">
        <v>773</v>
      </c>
      <c r="Q45" s="25" t="s">
        <v>773</v>
      </c>
      <c r="R45" s="25" t="s">
        <v>773</v>
      </c>
      <c r="S45" s="25" t="s">
        <v>773</v>
      </c>
      <c r="T45" s="25" t="s">
        <v>773</v>
      </c>
      <c r="U45" s="25" t="s">
        <v>773</v>
      </c>
      <c r="V45" s="25" t="s">
        <v>773</v>
      </c>
      <c r="W45" s="25" t="s">
        <v>939</v>
      </c>
      <c r="X45" s="25" t="s">
        <v>939</v>
      </c>
      <c r="Y45" s="25" t="s">
        <v>929</v>
      </c>
      <c r="Z45" s="27" t="s">
        <v>773</v>
      </c>
      <c r="AA45" s="27" t="s">
        <v>773</v>
      </c>
      <c r="AB45" s="27" t="s">
        <v>773</v>
      </c>
      <c r="AC45" s="27" t="s">
        <v>773</v>
      </c>
      <c r="AD45" s="27" t="s">
        <v>773</v>
      </c>
      <c r="AE45" s="27" t="s">
        <v>773</v>
      </c>
      <c r="AF45" s="40" t="s">
        <v>773</v>
      </c>
    </row>
    <row r="46" spans="1:32" ht="11.25">
      <c r="A46" s="34">
        <v>44</v>
      </c>
      <c r="B46" s="26" t="s">
        <v>441</v>
      </c>
      <c r="C46" s="449">
        <v>2</v>
      </c>
      <c r="D46" s="27">
        <f t="shared" si="2"/>
        <v>12</v>
      </c>
      <c r="E46" s="450">
        <v>3</v>
      </c>
      <c r="F46" s="450">
        <v>4</v>
      </c>
      <c r="G46" s="450">
        <v>5</v>
      </c>
      <c r="H46" s="444">
        <v>20</v>
      </c>
      <c r="I46" s="445">
        <v>21</v>
      </c>
      <c r="J46" s="449">
        <f t="shared" si="3"/>
        <v>13</v>
      </c>
      <c r="K46" s="451">
        <f>33+10</f>
        <v>43</v>
      </c>
      <c r="L46" s="27" t="s">
        <v>937</v>
      </c>
      <c r="M46" s="40" t="s">
        <v>941</v>
      </c>
      <c r="N46" s="25"/>
      <c r="O46" s="38" t="s">
        <v>773</v>
      </c>
      <c r="P46" s="25" t="s">
        <v>773</v>
      </c>
      <c r="Q46" s="25" t="s">
        <v>773</v>
      </c>
      <c r="R46" s="25" t="s">
        <v>773</v>
      </c>
      <c r="S46" s="25" t="s">
        <v>773</v>
      </c>
      <c r="T46" s="25" t="s">
        <v>773</v>
      </c>
      <c r="U46" s="25" t="s">
        <v>773</v>
      </c>
      <c r="V46" s="25" t="s">
        <v>773</v>
      </c>
      <c r="W46" s="25" t="s">
        <v>773</v>
      </c>
      <c r="X46" s="25" t="s">
        <v>929</v>
      </c>
      <c r="Y46" s="25" t="s">
        <v>939</v>
      </c>
      <c r="Z46" s="27" t="s">
        <v>773</v>
      </c>
      <c r="AA46" s="27" t="s">
        <v>773</v>
      </c>
      <c r="AB46" s="27" t="s">
        <v>773</v>
      </c>
      <c r="AC46" s="27" t="s">
        <v>773</v>
      </c>
      <c r="AD46" s="27" t="s">
        <v>773</v>
      </c>
      <c r="AE46" s="27" t="s">
        <v>773</v>
      </c>
      <c r="AF46" s="40" t="s">
        <v>773</v>
      </c>
    </row>
    <row r="47" spans="1:32" ht="11.25">
      <c r="A47" s="34">
        <v>45</v>
      </c>
      <c r="B47" s="26" t="s">
        <v>177</v>
      </c>
      <c r="C47" s="441">
        <v>1</v>
      </c>
      <c r="D47" s="27">
        <f t="shared" si="2"/>
        <v>7</v>
      </c>
      <c r="E47" s="27">
        <v>4</v>
      </c>
      <c r="F47" s="27">
        <v>0</v>
      </c>
      <c r="G47" s="27">
        <v>3</v>
      </c>
      <c r="H47" s="444">
        <v>10</v>
      </c>
      <c r="I47" s="445">
        <v>9</v>
      </c>
      <c r="J47" s="441">
        <f t="shared" si="3"/>
        <v>12</v>
      </c>
      <c r="K47" s="451">
        <v>26</v>
      </c>
      <c r="L47" s="25" t="s">
        <v>773</v>
      </c>
      <c r="M47" s="40" t="s">
        <v>773</v>
      </c>
      <c r="N47" s="25"/>
      <c r="O47" s="38" t="s">
        <v>773</v>
      </c>
      <c r="P47" s="25" t="s">
        <v>773</v>
      </c>
      <c r="Q47" s="25" t="s">
        <v>773</v>
      </c>
      <c r="R47" s="25" t="s">
        <v>773</v>
      </c>
      <c r="S47" s="25" t="s">
        <v>773</v>
      </c>
      <c r="T47" s="25" t="s">
        <v>773</v>
      </c>
      <c r="U47" s="25" t="s">
        <v>930</v>
      </c>
      <c r="V47" s="25" t="s">
        <v>773</v>
      </c>
      <c r="W47" s="25" t="s">
        <v>773</v>
      </c>
      <c r="X47" s="25" t="s">
        <v>773</v>
      </c>
      <c r="Y47" s="25" t="s">
        <v>773</v>
      </c>
      <c r="Z47" s="27" t="s">
        <v>773</v>
      </c>
      <c r="AA47" s="27" t="s">
        <v>773</v>
      </c>
      <c r="AB47" s="27" t="s">
        <v>773</v>
      </c>
      <c r="AC47" s="27" t="s">
        <v>773</v>
      </c>
      <c r="AD47" s="27" t="s">
        <v>773</v>
      </c>
      <c r="AE47" s="27" t="s">
        <v>773</v>
      </c>
      <c r="AF47" s="40" t="s">
        <v>773</v>
      </c>
    </row>
    <row r="48" spans="1:32" ht="11.25">
      <c r="A48" s="34">
        <v>46</v>
      </c>
      <c r="B48" s="26" t="s">
        <v>434</v>
      </c>
      <c r="C48" s="441">
        <v>3</v>
      </c>
      <c r="D48" s="27">
        <f t="shared" si="2"/>
        <v>12</v>
      </c>
      <c r="E48" s="27">
        <v>3</v>
      </c>
      <c r="F48" s="27">
        <v>2</v>
      </c>
      <c r="G48" s="27">
        <v>7</v>
      </c>
      <c r="H48" s="444">
        <v>16</v>
      </c>
      <c r="I48" s="445">
        <v>28</v>
      </c>
      <c r="J48" s="441">
        <f t="shared" si="3"/>
        <v>11</v>
      </c>
      <c r="K48" s="451">
        <f>16+28</f>
        <v>44</v>
      </c>
      <c r="L48" s="25" t="s">
        <v>937</v>
      </c>
      <c r="M48" s="40" t="s">
        <v>773</v>
      </c>
      <c r="N48" s="25"/>
      <c r="O48" s="38" t="s">
        <v>773</v>
      </c>
      <c r="P48" s="25" t="s">
        <v>773</v>
      </c>
      <c r="Q48" s="25" t="s">
        <v>773</v>
      </c>
      <c r="R48" s="25" t="s">
        <v>773</v>
      </c>
      <c r="S48" s="25" t="s">
        <v>773</v>
      </c>
      <c r="T48" s="25" t="s">
        <v>773</v>
      </c>
      <c r="U48" s="25" t="s">
        <v>773</v>
      </c>
      <c r="V48" s="25" t="s">
        <v>773</v>
      </c>
      <c r="W48" s="25" t="s">
        <v>939</v>
      </c>
      <c r="X48" s="25" t="s">
        <v>939</v>
      </c>
      <c r="Y48" s="25" t="s">
        <v>939</v>
      </c>
      <c r="Z48" s="27" t="s">
        <v>773</v>
      </c>
      <c r="AA48" s="27" t="s">
        <v>773</v>
      </c>
      <c r="AB48" s="27" t="s">
        <v>773</v>
      </c>
      <c r="AC48" s="27" t="s">
        <v>773</v>
      </c>
      <c r="AD48" s="27" t="s">
        <v>773</v>
      </c>
      <c r="AE48" s="27" t="s">
        <v>773</v>
      </c>
      <c r="AF48" s="40" t="s">
        <v>773</v>
      </c>
    </row>
    <row r="49" spans="1:32" ht="11.25">
      <c r="A49" s="34">
        <v>47</v>
      </c>
      <c r="B49" s="26" t="s">
        <v>781</v>
      </c>
      <c r="C49" s="441">
        <v>1</v>
      </c>
      <c r="D49" s="27">
        <f t="shared" si="2"/>
        <v>7</v>
      </c>
      <c r="E49" s="27">
        <v>3</v>
      </c>
      <c r="F49" s="27">
        <v>2</v>
      </c>
      <c r="G49" s="27">
        <v>2</v>
      </c>
      <c r="H49" s="444">
        <v>7</v>
      </c>
      <c r="I49" s="445">
        <v>7</v>
      </c>
      <c r="J49" s="441">
        <f t="shared" si="3"/>
        <v>11</v>
      </c>
      <c r="K49" s="451">
        <v>31</v>
      </c>
      <c r="L49" s="25" t="s">
        <v>773</v>
      </c>
      <c r="M49" s="40" t="s">
        <v>773</v>
      </c>
      <c r="N49" s="25"/>
      <c r="O49" s="38" t="s">
        <v>773</v>
      </c>
      <c r="P49" s="25" t="s">
        <v>773</v>
      </c>
      <c r="Q49" s="25" t="s">
        <v>773</v>
      </c>
      <c r="R49" s="25" t="s">
        <v>773</v>
      </c>
      <c r="S49" s="25" t="s">
        <v>773</v>
      </c>
      <c r="T49" s="25" t="s">
        <v>773</v>
      </c>
      <c r="U49" s="25" t="s">
        <v>773</v>
      </c>
      <c r="V49" s="25" t="s">
        <v>773</v>
      </c>
      <c r="W49" s="25" t="s">
        <v>929</v>
      </c>
      <c r="X49" s="25" t="s">
        <v>773</v>
      </c>
      <c r="Y49" s="25" t="s">
        <v>773</v>
      </c>
      <c r="Z49" s="27" t="s">
        <v>773</v>
      </c>
      <c r="AA49" s="27" t="s">
        <v>773</v>
      </c>
      <c r="AB49" s="27" t="s">
        <v>773</v>
      </c>
      <c r="AC49" s="27" t="s">
        <v>773</v>
      </c>
      <c r="AD49" s="27" t="s">
        <v>773</v>
      </c>
      <c r="AE49" s="27" t="s">
        <v>773</v>
      </c>
      <c r="AF49" s="40" t="s">
        <v>773</v>
      </c>
    </row>
    <row r="50" spans="1:32" ht="11.25">
      <c r="A50" s="34">
        <v>48</v>
      </c>
      <c r="B50" s="26" t="s">
        <v>790</v>
      </c>
      <c r="C50" s="449">
        <v>1</v>
      </c>
      <c r="D50" s="27">
        <f t="shared" si="2"/>
        <v>7</v>
      </c>
      <c r="E50" s="450">
        <v>3</v>
      </c>
      <c r="F50" s="450">
        <v>2</v>
      </c>
      <c r="G50" s="450">
        <v>2</v>
      </c>
      <c r="H50" s="444">
        <v>15</v>
      </c>
      <c r="I50" s="445">
        <v>10</v>
      </c>
      <c r="J50" s="449">
        <f t="shared" si="3"/>
        <v>11</v>
      </c>
      <c r="K50" s="451">
        <v>29</v>
      </c>
      <c r="L50" s="25" t="s">
        <v>934</v>
      </c>
      <c r="M50" s="36" t="s">
        <v>773</v>
      </c>
      <c r="N50" s="27"/>
      <c r="O50" s="38" t="s">
        <v>773</v>
      </c>
      <c r="P50" s="25" t="s">
        <v>773</v>
      </c>
      <c r="Q50" s="25" t="s">
        <v>773</v>
      </c>
      <c r="R50" s="25" t="s">
        <v>773</v>
      </c>
      <c r="S50" s="25" t="s">
        <v>773</v>
      </c>
      <c r="T50" s="25" t="s">
        <v>773</v>
      </c>
      <c r="U50" s="25" t="s">
        <v>773</v>
      </c>
      <c r="V50" s="25" t="s">
        <v>773</v>
      </c>
      <c r="W50" s="25" t="s">
        <v>773</v>
      </c>
      <c r="X50" s="25" t="s">
        <v>773</v>
      </c>
      <c r="Y50" s="25" t="s">
        <v>929</v>
      </c>
      <c r="Z50" s="27" t="s">
        <v>773</v>
      </c>
      <c r="AA50" s="27" t="s">
        <v>773</v>
      </c>
      <c r="AB50" s="27" t="s">
        <v>773</v>
      </c>
      <c r="AC50" s="27" t="s">
        <v>773</v>
      </c>
      <c r="AD50" s="27" t="s">
        <v>773</v>
      </c>
      <c r="AE50" s="27" t="s">
        <v>773</v>
      </c>
      <c r="AF50" s="40" t="s">
        <v>773</v>
      </c>
    </row>
    <row r="51" spans="1:32" ht="11.25">
      <c r="A51" s="34">
        <v>49</v>
      </c>
      <c r="B51" s="26" t="s">
        <v>145</v>
      </c>
      <c r="C51" s="441">
        <v>2</v>
      </c>
      <c r="D51" s="27">
        <f t="shared" si="2"/>
        <v>12</v>
      </c>
      <c r="E51" s="27">
        <v>1</v>
      </c>
      <c r="F51" s="27">
        <v>7</v>
      </c>
      <c r="G51" s="27">
        <v>4</v>
      </c>
      <c r="H51" s="444">
        <v>8</v>
      </c>
      <c r="I51" s="445">
        <v>14</v>
      </c>
      <c r="J51" s="441">
        <f t="shared" si="3"/>
        <v>10</v>
      </c>
      <c r="K51" s="451">
        <v>37</v>
      </c>
      <c r="L51" s="25" t="s">
        <v>938</v>
      </c>
      <c r="M51" s="40" t="s">
        <v>934</v>
      </c>
      <c r="N51" s="25"/>
      <c r="O51" s="38" t="s">
        <v>928</v>
      </c>
      <c r="P51" s="25" t="s">
        <v>929</v>
      </c>
      <c r="Q51" s="25" t="s">
        <v>773</v>
      </c>
      <c r="R51" s="25" t="s">
        <v>773</v>
      </c>
      <c r="S51" s="25" t="s">
        <v>773</v>
      </c>
      <c r="T51" s="25" t="s">
        <v>773</v>
      </c>
      <c r="U51" s="25" t="s">
        <v>773</v>
      </c>
      <c r="V51" s="25" t="s">
        <v>773</v>
      </c>
      <c r="W51" s="25" t="s">
        <v>773</v>
      </c>
      <c r="X51" s="25" t="s">
        <v>773</v>
      </c>
      <c r="Y51" s="25" t="s">
        <v>773</v>
      </c>
      <c r="Z51" s="27" t="s">
        <v>773</v>
      </c>
      <c r="AA51" s="27" t="s">
        <v>773</v>
      </c>
      <c r="AB51" s="27" t="s">
        <v>773</v>
      </c>
      <c r="AC51" s="27" t="s">
        <v>773</v>
      </c>
      <c r="AD51" s="27" t="s">
        <v>773</v>
      </c>
      <c r="AE51" s="27" t="s">
        <v>773</v>
      </c>
      <c r="AF51" s="40" t="s">
        <v>773</v>
      </c>
    </row>
    <row r="52" spans="1:32" ht="11.25">
      <c r="A52" s="34">
        <v>50</v>
      </c>
      <c r="B52" s="26" t="s">
        <v>143</v>
      </c>
      <c r="C52" s="441">
        <v>1</v>
      </c>
      <c r="D52" s="27">
        <f t="shared" si="2"/>
        <v>6</v>
      </c>
      <c r="E52" s="27">
        <v>3</v>
      </c>
      <c r="F52" s="27">
        <v>1</v>
      </c>
      <c r="G52" s="27">
        <v>2</v>
      </c>
      <c r="H52" s="444">
        <v>11</v>
      </c>
      <c r="I52" s="445">
        <v>7</v>
      </c>
      <c r="J52" s="441">
        <f t="shared" si="3"/>
        <v>10</v>
      </c>
      <c r="K52" s="451">
        <v>22</v>
      </c>
      <c r="L52" s="25" t="s">
        <v>773</v>
      </c>
      <c r="M52" s="40" t="s">
        <v>943</v>
      </c>
      <c r="N52" s="25"/>
      <c r="O52" s="38" t="s">
        <v>773</v>
      </c>
      <c r="P52" s="25" t="s">
        <v>930</v>
      </c>
      <c r="Q52" s="25" t="s">
        <v>773</v>
      </c>
      <c r="R52" s="25" t="s">
        <v>773</v>
      </c>
      <c r="S52" s="25" t="s">
        <v>773</v>
      </c>
      <c r="T52" s="25" t="s">
        <v>773</v>
      </c>
      <c r="U52" s="25" t="s">
        <v>773</v>
      </c>
      <c r="V52" s="25" t="s">
        <v>773</v>
      </c>
      <c r="W52" s="25" t="s">
        <v>773</v>
      </c>
      <c r="X52" s="25" t="s">
        <v>773</v>
      </c>
      <c r="Y52" s="25" t="s">
        <v>773</v>
      </c>
      <c r="Z52" s="27" t="s">
        <v>773</v>
      </c>
      <c r="AA52" s="27" t="s">
        <v>773</v>
      </c>
      <c r="AB52" s="27" t="s">
        <v>773</v>
      </c>
      <c r="AC52" s="27" t="s">
        <v>773</v>
      </c>
      <c r="AD52" s="27" t="s">
        <v>773</v>
      </c>
      <c r="AE52" s="27" t="s">
        <v>773</v>
      </c>
      <c r="AF52" s="40" t="s">
        <v>773</v>
      </c>
    </row>
    <row r="53" spans="1:32" ht="11.25">
      <c r="A53" s="34">
        <v>51</v>
      </c>
      <c r="B53" s="26" t="s">
        <v>439</v>
      </c>
      <c r="C53" s="449">
        <v>1</v>
      </c>
      <c r="D53" s="27">
        <f t="shared" si="2"/>
        <v>8</v>
      </c>
      <c r="E53" s="450">
        <v>3</v>
      </c>
      <c r="F53" s="450">
        <v>0</v>
      </c>
      <c r="G53" s="450">
        <v>5</v>
      </c>
      <c r="H53" s="444">
        <v>8</v>
      </c>
      <c r="I53" s="445">
        <v>13</v>
      </c>
      <c r="J53" s="449">
        <f t="shared" si="3"/>
        <v>9</v>
      </c>
      <c r="K53" s="451">
        <f>30</f>
        <v>30</v>
      </c>
      <c r="L53" s="27" t="s">
        <v>773</v>
      </c>
      <c r="M53" s="36" t="s">
        <v>773</v>
      </c>
      <c r="N53" s="27"/>
      <c r="O53" s="38" t="s">
        <v>773</v>
      </c>
      <c r="P53" s="25" t="s">
        <v>773</v>
      </c>
      <c r="Q53" s="25" t="s">
        <v>773</v>
      </c>
      <c r="R53" s="25" t="s">
        <v>773</v>
      </c>
      <c r="S53" s="25" t="s">
        <v>773</v>
      </c>
      <c r="T53" s="25" t="s">
        <v>773</v>
      </c>
      <c r="U53" s="25" t="s">
        <v>773</v>
      </c>
      <c r="V53" s="25" t="s">
        <v>773</v>
      </c>
      <c r="W53" s="25" t="s">
        <v>773</v>
      </c>
      <c r="X53" s="25" t="s">
        <v>929</v>
      </c>
      <c r="Y53" s="25" t="s">
        <v>773</v>
      </c>
      <c r="Z53" s="27" t="s">
        <v>773</v>
      </c>
      <c r="AA53" s="27" t="s">
        <v>773</v>
      </c>
      <c r="AB53" s="27" t="s">
        <v>773</v>
      </c>
      <c r="AC53" s="27" t="s">
        <v>773</v>
      </c>
      <c r="AD53" s="27" t="s">
        <v>773</v>
      </c>
      <c r="AE53" s="27" t="s">
        <v>773</v>
      </c>
      <c r="AF53" s="40" t="s">
        <v>773</v>
      </c>
    </row>
    <row r="54" spans="1:32" ht="11.25">
      <c r="A54" s="34">
        <v>52</v>
      </c>
      <c r="B54" s="26" t="s">
        <v>789</v>
      </c>
      <c r="C54" s="449">
        <v>2</v>
      </c>
      <c r="D54" s="27">
        <f t="shared" si="2"/>
        <v>9</v>
      </c>
      <c r="E54" s="450">
        <v>2</v>
      </c>
      <c r="F54" s="450">
        <v>3</v>
      </c>
      <c r="G54" s="450">
        <v>4</v>
      </c>
      <c r="H54" s="444">
        <v>13</v>
      </c>
      <c r="I54" s="445">
        <v>19</v>
      </c>
      <c r="J54" s="449">
        <f t="shared" si="3"/>
        <v>9</v>
      </c>
      <c r="K54" s="451">
        <f>18+15</f>
        <v>33</v>
      </c>
      <c r="L54" s="25" t="s">
        <v>928</v>
      </c>
      <c r="M54" s="40" t="s">
        <v>773</v>
      </c>
      <c r="N54" s="25"/>
      <c r="O54" s="38" t="s">
        <v>773</v>
      </c>
      <c r="P54" s="25" t="s">
        <v>773</v>
      </c>
      <c r="Q54" s="25" t="s">
        <v>773</v>
      </c>
      <c r="R54" s="25" t="s">
        <v>773</v>
      </c>
      <c r="S54" s="25" t="s">
        <v>773</v>
      </c>
      <c r="T54" s="25" t="s">
        <v>773</v>
      </c>
      <c r="U54" s="25" t="s">
        <v>773</v>
      </c>
      <c r="V54" s="25" t="s">
        <v>773</v>
      </c>
      <c r="W54" s="25" t="s">
        <v>773</v>
      </c>
      <c r="X54" s="25" t="s">
        <v>773</v>
      </c>
      <c r="Y54" s="25" t="s">
        <v>939</v>
      </c>
      <c r="Z54" s="25" t="s">
        <v>939</v>
      </c>
      <c r="AA54" s="27" t="s">
        <v>773</v>
      </c>
      <c r="AB54" s="27" t="s">
        <v>773</v>
      </c>
      <c r="AC54" s="27" t="s">
        <v>773</v>
      </c>
      <c r="AD54" s="27" t="s">
        <v>773</v>
      </c>
      <c r="AE54" s="27" t="s">
        <v>773</v>
      </c>
      <c r="AF54" s="40" t="s">
        <v>773</v>
      </c>
    </row>
    <row r="55" spans="1:32" ht="11.25">
      <c r="A55" s="34">
        <v>53</v>
      </c>
      <c r="B55" s="26" t="s">
        <v>437</v>
      </c>
      <c r="C55" s="449">
        <v>1</v>
      </c>
      <c r="D55" s="27">
        <f t="shared" si="2"/>
        <v>8</v>
      </c>
      <c r="E55" s="450">
        <v>2</v>
      </c>
      <c r="F55" s="450">
        <v>2</v>
      </c>
      <c r="G55" s="450">
        <v>4</v>
      </c>
      <c r="H55" s="444">
        <v>11</v>
      </c>
      <c r="I55" s="445">
        <v>14</v>
      </c>
      <c r="J55" s="449">
        <f t="shared" si="3"/>
        <v>8</v>
      </c>
      <c r="K55" s="451">
        <f>28</f>
        <v>28</v>
      </c>
      <c r="L55" s="25" t="s">
        <v>941</v>
      </c>
      <c r="M55" s="36" t="s">
        <v>773</v>
      </c>
      <c r="N55" s="27"/>
      <c r="O55" s="38" t="s">
        <v>773</v>
      </c>
      <c r="P55" s="25" t="s">
        <v>773</v>
      </c>
      <c r="Q55" s="25" t="s">
        <v>773</v>
      </c>
      <c r="R55" s="25" t="s">
        <v>773</v>
      </c>
      <c r="S55" s="25" t="s">
        <v>773</v>
      </c>
      <c r="T55" s="25" t="s">
        <v>773</v>
      </c>
      <c r="U55" s="25" t="s">
        <v>773</v>
      </c>
      <c r="V55" s="25" t="s">
        <v>773</v>
      </c>
      <c r="W55" s="25" t="s">
        <v>773</v>
      </c>
      <c r="X55" s="25" t="s">
        <v>929</v>
      </c>
      <c r="Y55" s="25" t="s">
        <v>773</v>
      </c>
      <c r="Z55" s="27" t="s">
        <v>773</v>
      </c>
      <c r="AA55" s="27" t="s">
        <v>773</v>
      </c>
      <c r="AB55" s="27" t="s">
        <v>773</v>
      </c>
      <c r="AC55" s="27" t="s">
        <v>773</v>
      </c>
      <c r="AD55" s="27" t="s">
        <v>773</v>
      </c>
      <c r="AE55" s="27" t="s">
        <v>773</v>
      </c>
      <c r="AF55" s="40" t="s">
        <v>773</v>
      </c>
    </row>
    <row r="56" spans="1:32" ht="11.25">
      <c r="A56" s="34">
        <v>54</v>
      </c>
      <c r="B56" s="26" t="s">
        <v>787</v>
      </c>
      <c r="C56" s="449">
        <v>1</v>
      </c>
      <c r="D56" s="27">
        <f t="shared" si="2"/>
        <v>5</v>
      </c>
      <c r="E56" s="450">
        <v>2</v>
      </c>
      <c r="F56" s="450">
        <v>2</v>
      </c>
      <c r="G56" s="450">
        <v>1</v>
      </c>
      <c r="H56" s="444">
        <v>8</v>
      </c>
      <c r="I56" s="445">
        <v>6</v>
      </c>
      <c r="J56" s="449">
        <f t="shared" si="3"/>
        <v>8</v>
      </c>
      <c r="K56" s="451">
        <v>17</v>
      </c>
      <c r="L56" s="25" t="s">
        <v>941</v>
      </c>
      <c r="M56" s="40" t="s">
        <v>941</v>
      </c>
      <c r="N56" s="25"/>
      <c r="O56" s="38" t="s">
        <v>773</v>
      </c>
      <c r="P56" s="25" t="s">
        <v>773</v>
      </c>
      <c r="Q56" s="25" t="s">
        <v>773</v>
      </c>
      <c r="R56" s="25" t="s">
        <v>773</v>
      </c>
      <c r="S56" s="25" t="s">
        <v>773</v>
      </c>
      <c r="T56" s="25" t="s">
        <v>773</v>
      </c>
      <c r="U56" s="25" t="s">
        <v>773</v>
      </c>
      <c r="V56" s="25" t="s">
        <v>773</v>
      </c>
      <c r="W56" s="25" t="s">
        <v>773</v>
      </c>
      <c r="X56" s="25" t="s">
        <v>773</v>
      </c>
      <c r="Y56" s="25" t="s">
        <v>939</v>
      </c>
      <c r="Z56" s="27" t="s">
        <v>773</v>
      </c>
      <c r="AA56" s="27" t="s">
        <v>773</v>
      </c>
      <c r="AB56" s="27" t="s">
        <v>773</v>
      </c>
      <c r="AC56" s="27" t="s">
        <v>773</v>
      </c>
      <c r="AD56" s="27" t="s">
        <v>773</v>
      </c>
      <c r="AE56" s="27" t="s">
        <v>773</v>
      </c>
      <c r="AF56" s="40" t="s">
        <v>773</v>
      </c>
    </row>
    <row r="57" spans="1:32" ht="11.25">
      <c r="A57" s="34">
        <v>55</v>
      </c>
      <c r="B57" s="26" t="s">
        <v>1052</v>
      </c>
      <c r="C57" s="441">
        <v>2</v>
      </c>
      <c r="D57" s="27">
        <f t="shared" si="2"/>
        <v>8</v>
      </c>
      <c r="E57" s="27">
        <v>1</v>
      </c>
      <c r="F57" s="27">
        <v>5</v>
      </c>
      <c r="G57" s="27">
        <v>2</v>
      </c>
      <c r="H57" s="444">
        <f>7+6</f>
        <v>13</v>
      </c>
      <c r="I57" s="445">
        <f>7+8</f>
        <v>15</v>
      </c>
      <c r="J57" s="441">
        <f t="shared" si="3"/>
        <v>8</v>
      </c>
      <c r="K57" s="451">
        <f>17+17</f>
        <v>34</v>
      </c>
      <c r="L57" s="25" t="s">
        <v>930</v>
      </c>
      <c r="M57" s="40" t="s">
        <v>773</v>
      </c>
      <c r="N57" s="25"/>
      <c r="O57" s="38" t="s">
        <v>773</v>
      </c>
      <c r="P57" s="25" t="s">
        <v>773</v>
      </c>
      <c r="Q57" s="25" t="s">
        <v>773</v>
      </c>
      <c r="R57" s="25" t="s">
        <v>773</v>
      </c>
      <c r="S57" s="25" t="s">
        <v>773</v>
      </c>
      <c r="T57" s="25" t="s">
        <v>773</v>
      </c>
      <c r="U57" s="25" t="s">
        <v>773</v>
      </c>
      <c r="V57" s="25" t="s">
        <v>773</v>
      </c>
      <c r="W57" s="25" t="s">
        <v>773</v>
      </c>
      <c r="X57" s="25" t="s">
        <v>773</v>
      </c>
      <c r="Y57" s="25" t="s">
        <v>773</v>
      </c>
      <c r="Z57" s="25" t="s">
        <v>773</v>
      </c>
      <c r="AA57" s="25" t="s">
        <v>773</v>
      </c>
      <c r="AB57" s="25" t="s">
        <v>939</v>
      </c>
      <c r="AC57" s="25" t="s">
        <v>773</v>
      </c>
      <c r="AD57" s="25" t="s">
        <v>929</v>
      </c>
      <c r="AE57" s="25" t="s">
        <v>773</v>
      </c>
      <c r="AF57" s="40" t="s">
        <v>773</v>
      </c>
    </row>
    <row r="58" spans="1:32" ht="11.25">
      <c r="A58" s="34">
        <v>56</v>
      </c>
      <c r="B58" s="26" t="s">
        <v>791</v>
      </c>
      <c r="C58" s="449">
        <v>1</v>
      </c>
      <c r="D58" s="27">
        <f t="shared" si="2"/>
        <v>8</v>
      </c>
      <c r="E58" s="450">
        <v>2</v>
      </c>
      <c r="F58" s="450">
        <v>1</v>
      </c>
      <c r="G58" s="450">
        <v>5</v>
      </c>
      <c r="H58" s="444">
        <v>10</v>
      </c>
      <c r="I58" s="445">
        <v>17</v>
      </c>
      <c r="J58" s="449">
        <f t="shared" si="3"/>
        <v>7</v>
      </c>
      <c r="K58" s="451">
        <v>27</v>
      </c>
      <c r="L58" s="27" t="s">
        <v>773</v>
      </c>
      <c r="M58" s="36" t="s">
        <v>773</v>
      </c>
      <c r="N58" s="27"/>
      <c r="O58" s="38" t="s">
        <v>773</v>
      </c>
      <c r="P58" s="25" t="s">
        <v>773</v>
      </c>
      <c r="Q58" s="25" t="s">
        <v>773</v>
      </c>
      <c r="R58" s="25" t="s">
        <v>773</v>
      </c>
      <c r="S58" s="25" t="s">
        <v>773</v>
      </c>
      <c r="T58" s="25" t="s">
        <v>773</v>
      </c>
      <c r="U58" s="25" t="s">
        <v>773</v>
      </c>
      <c r="V58" s="25" t="s">
        <v>773</v>
      </c>
      <c r="W58" s="25" t="s">
        <v>773</v>
      </c>
      <c r="X58" s="25" t="s">
        <v>773</v>
      </c>
      <c r="Y58" s="25" t="s">
        <v>929</v>
      </c>
      <c r="Z58" s="27" t="s">
        <v>773</v>
      </c>
      <c r="AA58" s="27" t="s">
        <v>773</v>
      </c>
      <c r="AB58" s="27" t="s">
        <v>773</v>
      </c>
      <c r="AC58" s="27" t="s">
        <v>773</v>
      </c>
      <c r="AD58" s="27" t="s">
        <v>773</v>
      </c>
      <c r="AE58" s="27" t="s">
        <v>773</v>
      </c>
      <c r="AF58" s="40" t="s">
        <v>773</v>
      </c>
    </row>
    <row r="59" spans="1:32" ht="11.25">
      <c r="A59" s="34">
        <v>57</v>
      </c>
      <c r="B59" s="26" t="s">
        <v>669</v>
      </c>
      <c r="C59" s="441">
        <v>2</v>
      </c>
      <c r="D59" s="27">
        <f t="shared" si="2"/>
        <v>7</v>
      </c>
      <c r="E59" s="27">
        <v>1</v>
      </c>
      <c r="F59" s="27">
        <v>4</v>
      </c>
      <c r="G59" s="27">
        <v>2</v>
      </c>
      <c r="H59" s="444">
        <v>9</v>
      </c>
      <c r="I59" s="445">
        <v>9</v>
      </c>
      <c r="J59" s="441">
        <f t="shared" si="3"/>
        <v>7</v>
      </c>
      <c r="K59" s="451">
        <v>23</v>
      </c>
      <c r="L59" s="25" t="s">
        <v>928</v>
      </c>
      <c r="M59" s="40" t="s">
        <v>941</v>
      </c>
      <c r="N59" s="25"/>
      <c r="O59" s="38" t="s">
        <v>773</v>
      </c>
      <c r="P59" s="25" t="s">
        <v>773</v>
      </c>
      <c r="Q59" s="25" t="s">
        <v>929</v>
      </c>
      <c r="R59" s="25" t="s">
        <v>929</v>
      </c>
      <c r="S59" s="25" t="s">
        <v>773</v>
      </c>
      <c r="T59" s="25" t="s">
        <v>773</v>
      </c>
      <c r="U59" s="25" t="s">
        <v>773</v>
      </c>
      <c r="V59" s="25" t="s">
        <v>773</v>
      </c>
      <c r="W59" s="25" t="s">
        <v>773</v>
      </c>
      <c r="X59" s="25" t="s">
        <v>773</v>
      </c>
      <c r="Y59" s="25" t="s">
        <v>773</v>
      </c>
      <c r="Z59" s="27" t="s">
        <v>773</v>
      </c>
      <c r="AA59" s="27" t="s">
        <v>773</v>
      </c>
      <c r="AB59" s="27" t="s">
        <v>773</v>
      </c>
      <c r="AC59" s="27" t="s">
        <v>773</v>
      </c>
      <c r="AD59" s="27" t="s">
        <v>773</v>
      </c>
      <c r="AE59" s="27" t="s">
        <v>773</v>
      </c>
      <c r="AF59" s="40" t="s">
        <v>773</v>
      </c>
    </row>
    <row r="60" spans="1:32" ht="11.25">
      <c r="A60" s="34">
        <v>58</v>
      </c>
      <c r="B60" s="26" t="s">
        <v>793</v>
      </c>
      <c r="C60" s="449">
        <v>1</v>
      </c>
      <c r="D60" s="27">
        <f t="shared" si="2"/>
        <v>5</v>
      </c>
      <c r="E60" s="450">
        <v>2</v>
      </c>
      <c r="F60" s="450">
        <v>1</v>
      </c>
      <c r="G60" s="450">
        <v>2</v>
      </c>
      <c r="H60" s="444">
        <v>9</v>
      </c>
      <c r="I60" s="445">
        <v>7</v>
      </c>
      <c r="J60" s="449">
        <f t="shared" si="3"/>
        <v>7</v>
      </c>
      <c r="K60" s="451">
        <v>16</v>
      </c>
      <c r="L60" s="25" t="s">
        <v>941</v>
      </c>
      <c r="M60" s="40" t="s">
        <v>773</v>
      </c>
      <c r="N60" s="25"/>
      <c r="O60" s="38" t="s">
        <v>773</v>
      </c>
      <c r="P60" s="25" t="s">
        <v>773</v>
      </c>
      <c r="Q60" s="25" t="s">
        <v>773</v>
      </c>
      <c r="R60" s="25" t="s">
        <v>773</v>
      </c>
      <c r="S60" s="25" t="s">
        <v>773</v>
      </c>
      <c r="T60" s="25" t="s">
        <v>773</v>
      </c>
      <c r="U60" s="25" t="s">
        <v>773</v>
      </c>
      <c r="V60" s="25" t="s">
        <v>773</v>
      </c>
      <c r="W60" s="25" t="s">
        <v>773</v>
      </c>
      <c r="X60" s="25" t="s">
        <v>773</v>
      </c>
      <c r="Y60" s="25" t="s">
        <v>939</v>
      </c>
      <c r="Z60" s="27" t="s">
        <v>773</v>
      </c>
      <c r="AA60" s="27" t="s">
        <v>773</v>
      </c>
      <c r="AB60" s="27" t="s">
        <v>773</v>
      </c>
      <c r="AC60" s="27" t="s">
        <v>773</v>
      </c>
      <c r="AD60" s="27" t="s">
        <v>773</v>
      </c>
      <c r="AE60" s="27" t="s">
        <v>773</v>
      </c>
      <c r="AF60" s="40" t="s">
        <v>773</v>
      </c>
    </row>
    <row r="61" spans="1:32" ht="11.25">
      <c r="A61" s="34">
        <v>59</v>
      </c>
      <c r="B61" s="26" t="s">
        <v>946</v>
      </c>
      <c r="C61" s="441">
        <v>1</v>
      </c>
      <c r="D61" s="27">
        <f t="shared" si="2"/>
        <v>5</v>
      </c>
      <c r="E61" s="27">
        <v>2</v>
      </c>
      <c r="F61" s="27">
        <v>1</v>
      </c>
      <c r="G61" s="27">
        <v>2</v>
      </c>
      <c r="H61" s="444">
        <v>5</v>
      </c>
      <c r="I61" s="445">
        <v>9</v>
      </c>
      <c r="J61" s="441">
        <f t="shared" si="3"/>
        <v>7</v>
      </c>
      <c r="K61" s="451">
        <v>15</v>
      </c>
      <c r="L61" s="25" t="s">
        <v>941</v>
      </c>
      <c r="M61" s="40" t="s">
        <v>773</v>
      </c>
      <c r="N61" s="25"/>
      <c r="O61" s="38" t="s">
        <v>773</v>
      </c>
      <c r="P61" s="25" t="s">
        <v>929</v>
      </c>
      <c r="Q61" s="25" t="s">
        <v>773</v>
      </c>
      <c r="R61" s="25" t="s">
        <v>773</v>
      </c>
      <c r="S61" s="25" t="s">
        <v>773</v>
      </c>
      <c r="T61" s="25" t="s">
        <v>773</v>
      </c>
      <c r="U61" s="25" t="s">
        <v>773</v>
      </c>
      <c r="V61" s="25" t="s">
        <v>773</v>
      </c>
      <c r="W61" s="25" t="s">
        <v>773</v>
      </c>
      <c r="X61" s="25" t="s">
        <v>773</v>
      </c>
      <c r="Y61" s="25" t="s">
        <v>773</v>
      </c>
      <c r="Z61" s="27" t="s">
        <v>773</v>
      </c>
      <c r="AA61" s="27" t="s">
        <v>773</v>
      </c>
      <c r="AB61" s="27" t="s">
        <v>773</v>
      </c>
      <c r="AC61" s="27" t="s">
        <v>773</v>
      </c>
      <c r="AD61" s="27" t="s">
        <v>773</v>
      </c>
      <c r="AE61" s="27" t="s">
        <v>773</v>
      </c>
      <c r="AF61" s="40" t="s">
        <v>773</v>
      </c>
    </row>
    <row r="62" spans="1:32" ht="11.25">
      <c r="A62" s="34">
        <v>60</v>
      </c>
      <c r="B62" s="438" t="s">
        <v>1146</v>
      </c>
      <c r="C62" s="446">
        <v>2</v>
      </c>
      <c r="D62" s="293">
        <f t="shared" si="2"/>
        <v>9</v>
      </c>
      <c r="E62" s="447">
        <v>2</v>
      </c>
      <c r="F62" s="447">
        <v>1</v>
      </c>
      <c r="G62" s="447">
        <v>6</v>
      </c>
      <c r="H62" s="442">
        <f>3+8</f>
        <v>11</v>
      </c>
      <c r="I62" s="443">
        <f>6+14</f>
        <v>20</v>
      </c>
      <c r="J62" s="446">
        <f t="shared" si="3"/>
        <v>7</v>
      </c>
      <c r="K62" s="448">
        <f>7+21</f>
        <v>28</v>
      </c>
      <c r="L62" s="292" t="s">
        <v>773</v>
      </c>
      <c r="M62" s="370" t="s">
        <v>773</v>
      </c>
      <c r="N62" s="27"/>
      <c r="O62" s="38" t="s">
        <v>773</v>
      </c>
      <c r="P62" s="25" t="s">
        <v>773</v>
      </c>
      <c r="Q62" s="25" t="s">
        <v>773</v>
      </c>
      <c r="R62" s="25" t="s">
        <v>773</v>
      </c>
      <c r="S62" s="25" t="s">
        <v>773</v>
      </c>
      <c r="T62" s="25" t="s">
        <v>773</v>
      </c>
      <c r="U62" s="25" t="s">
        <v>773</v>
      </c>
      <c r="V62" s="25" t="s">
        <v>773</v>
      </c>
      <c r="W62" s="25" t="s">
        <v>773</v>
      </c>
      <c r="X62" s="25" t="s">
        <v>773</v>
      </c>
      <c r="Y62" s="25" t="s">
        <v>773</v>
      </c>
      <c r="Z62" s="25" t="s">
        <v>773</v>
      </c>
      <c r="AA62" s="25" t="s">
        <v>773</v>
      </c>
      <c r="AB62" s="25" t="s">
        <v>773</v>
      </c>
      <c r="AC62" s="25" t="s">
        <v>773</v>
      </c>
      <c r="AD62" s="25" t="s">
        <v>773</v>
      </c>
      <c r="AE62" s="25" t="s">
        <v>929</v>
      </c>
      <c r="AF62" s="40" t="s">
        <v>929</v>
      </c>
    </row>
    <row r="63" spans="1:32" ht="11.25">
      <c r="A63" s="34">
        <v>61</v>
      </c>
      <c r="B63" s="26" t="s">
        <v>786</v>
      </c>
      <c r="C63" s="449">
        <v>1</v>
      </c>
      <c r="D63" s="27">
        <f t="shared" si="2"/>
        <v>5</v>
      </c>
      <c r="E63" s="450">
        <v>2</v>
      </c>
      <c r="F63" s="450">
        <v>0</v>
      </c>
      <c r="G63" s="450">
        <v>3</v>
      </c>
      <c r="H63" s="444">
        <v>6</v>
      </c>
      <c r="I63" s="445">
        <v>6</v>
      </c>
      <c r="J63" s="449">
        <f t="shared" si="3"/>
        <v>6</v>
      </c>
      <c r="K63" s="451">
        <v>14</v>
      </c>
      <c r="L63" s="25" t="s">
        <v>773</v>
      </c>
      <c r="M63" s="40" t="s">
        <v>773</v>
      </c>
      <c r="N63" s="25"/>
      <c r="O63" s="38" t="s">
        <v>773</v>
      </c>
      <c r="P63" s="25" t="s">
        <v>773</v>
      </c>
      <c r="Q63" s="25" t="s">
        <v>773</v>
      </c>
      <c r="R63" s="25" t="s">
        <v>773</v>
      </c>
      <c r="S63" s="25" t="s">
        <v>773</v>
      </c>
      <c r="T63" s="25" t="s">
        <v>773</v>
      </c>
      <c r="U63" s="25" t="s">
        <v>773</v>
      </c>
      <c r="V63" s="25" t="s">
        <v>773</v>
      </c>
      <c r="W63" s="25" t="s">
        <v>773</v>
      </c>
      <c r="X63" s="25" t="s">
        <v>773</v>
      </c>
      <c r="Y63" s="25" t="s">
        <v>952</v>
      </c>
      <c r="Z63" s="27" t="s">
        <v>773</v>
      </c>
      <c r="AA63" s="27" t="s">
        <v>773</v>
      </c>
      <c r="AB63" s="27" t="s">
        <v>773</v>
      </c>
      <c r="AC63" s="27" t="s">
        <v>773</v>
      </c>
      <c r="AD63" s="27" t="s">
        <v>773</v>
      </c>
      <c r="AE63" s="27" t="s">
        <v>773</v>
      </c>
      <c r="AF63" s="40" t="s">
        <v>773</v>
      </c>
    </row>
    <row r="64" spans="1:32" ht="11.25">
      <c r="A64" s="34">
        <v>62</v>
      </c>
      <c r="B64" s="26" t="s">
        <v>947</v>
      </c>
      <c r="C64" s="441">
        <v>1</v>
      </c>
      <c r="D64" s="27">
        <f t="shared" si="2"/>
        <v>2</v>
      </c>
      <c r="E64" s="27">
        <v>2</v>
      </c>
      <c r="F64" s="27">
        <v>0</v>
      </c>
      <c r="G64" s="27">
        <v>0</v>
      </c>
      <c r="H64" s="444">
        <v>7</v>
      </c>
      <c r="I64" s="445">
        <v>2</v>
      </c>
      <c r="J64" s="441">
        <f t="shared" si="3"/>
        <v>6</v>
      </c>
      <c r="K64" s="451">
        <v>10</v>
      </c>
      <c r="L64" s="25" t="s">
        <v>773</v>
      </c>
      <c r="M64" s="40" t="s">
        <v>773</v>
      </c>
      <c r="N64" s="25"/>
      <c r="O64" s="38" t="s">
        <v>773</v>
      </c>
      <c r="P64" s="25" t="s">
        <v>929</v>
      </c>
      <c r="Q64" s="25" t="s">
        <v>773</v>
      </c>
      <c r="R64" s="25" t="s">
        <v>773</v>
      </c>
      <c r="S64" s="25" t="s">
        <v>773</v>
      </c>
      <c r="T64" s="25" t="s">
        <v>773</v>
      </c>
      <c r="U64" s="25" t="s">
        <v>773</v>
      </c>
      <c r="V64" s="25" t="s">
        <v>773</v>
      </c>
      <c r="W64" s="25" t="s">
        <v>773</v>
      </c>
      <c r="X64" s="25" t="s">
        <v>773</v>
      </c>
      <c r="Y64" s="25" t="s">
        <v>773</v>
      </c>
      <c r="Z64" s="27" t="s">
        <v>773</v>
      </c>
      <c r="AA64" s="27" t="s">
        <v>773</v>
      </c>
      <c r="AB64" s="27" t="s">
        <v>773</v>
      </c>
      <c r="AC64" s="27" t="s">
        <v>773</v>
      </c>
      <c r="AD64" s="27" t="s">
        <v>773</v>
      </c>
      <c r="AE64" s="27" t="s">
        <v>773</v>
      </c>
      <c r="AF64" s="40" t="s">
        <v>773</v>
      </c>
    </row>
    <row r="65" spans="1:32" ht="11.25">
      <c r="A65" s="34">
        <v>63</v>
      </c>
      <c r="B65" s="26" t="s">
        <v>435</v>
      </c>
      <c r="C65" s="449">
        <v>2</v>
      </c>
      <c r="D65" s="27">
        <f t="shared" si="2"/>
        <v>9</v>
      </c>
      <c r="E65" s="450">
        <v>1</v>
      </c>
      <c r="F65" s="450">
        <v>2</v>
      </c>
      <c r="G65" s="450">
        <v>6</v>
      </c>
      <c r="H65" s="444">
        <v>9</v>
      </c>
      <c r="I65" s="445">
        <v>16</v>
      </c>
      <c r="J65" s="449">
        <f t="shared" si="3"/>
        <v>5</v>
      </c>
      <c r="K65" s="451">
        <f>14+19</f>
        <v>33</v>
      </c>
      <c r="L65" s="25" t="s">
        <v>943</v>
      </c>
      <c r="M65" s="36" t="s">
        <v>773</v>
      </c>
      <c r="N65" s="27"/>
      <c r="O65" s="38" t="s">
        <v>773</v>
      </c>
      <c r="P65" s="25" t="s">
        <v>773</v>
      </c>
      <c r="Q65" s="25" t="s">
        <v>773</v>
      </c>
      <c r="R65" s="25" t="s">
        <v>773</v>
      </c>
      <c r="S65" s="25" t="s">
        <v>773</v>
      </c>
      <c r="T65" s="25" t="s">
        <v>773</v>
      </c>
      <c r="U65" s="25" t="s">
        <v>773</v>
      </c>
      <c r="V65" s="25" t="s">
        <v>773</v>
      </c>
      <c r="W65" s="25" t="s">
        <v>773</v>
      </c>
      <c r="X65" s="25" t="s">
        <v>939</v>
      </c>
      <c r="Y65" s="25" t="s">
        <v>939</v>
      </c>
      <c r="Z65" s="27" t="s">
        <v>773</v>
      </c>
      <c r="AA65" s="27" t="s">
        <v>773</v>
      </c>
      <c r="AB65" s="27" t="s">
        <v>773</v>
      </c>
      <c r="AC65" s="27" t="s">
        <v>773</v>
      </c>
      <c r="AD65" s="27" t="s">
        <v>773</v>
      </c>
      <c r="AE65" s="27" t="s">
        <v>773</v>
      </c>
      <c r="AF65" s="40" t="s">
        <v>773</v>
      </c>
    </row>
    <row r="66" spans="1:32" ht="11.25">
      <c r="A66" s="34">
        <v>64</v>
      </c>
      <c r="B66" s="26" t="s">
        <v>246</v>
      </c>
      <c r="C66" s="441">
        <v>2</v>
      </c>
      <c r="D66" s="27">
        <f t="shared" si="2"/>
        <v>7</v>
      </c>
      <c r="E66" s="27">
        <v>1</v>
      </c>
      <c r="F66" s="27">
        <v>2</v>
      </c>
      <c r="G66" s="27">
        <v>4</v>
      </c>
      <c r="H66" s="444">
        <v>8</v>
      </c>
      <c r="I66" s="445">
        <v>13</v>
      </c>
      <c r="J66" s="441">
        <f t="shared" si="3"/>
        <v>5</v>
      </c>
      <c r="K66" s="451">
        <v>22</v>
      </c>
      <c r="L66" s="25" t="s">
        <v>941</v>
      </c>
      <c r="M66" s="40" t="s">
        <v>941</v>
      </c>
      <c r="N66" s="25"/>
      <c r="O66" s="38" t="s">
        <v>773</v>
      </c>
      <c r="P66" s="25" t="s">
        <v>773</v>
      </c>
      <c r="Q66" s="25" t="s">
        <v>773</v>
      </c>
      <c r="R66" s="25" t="s">
        <v>773</v>
      </c>
      <c r="S66" s="25" t="s">
        <v>773</v>
      </c>
      <c r="T66" s="25" t="s">
        <v>773</v>
      </c>
      <c r="U66" s="25" t="s">
        <v>773</v>
      </c>
      <c r="V66" s="25" t="s">
        <v>773</v>
      </c>
      <c r="W66" s="25" t="s">
        <v>939</v>
      </c>
      <c r="X66" s="25" t="s">
        <v>773</v>
      </c>
      <c r="Y66" s="25" t="s">
        <v>939</v>
      </c>
      <c r="Z66" s="27" t="s">
        <v>773</v>
      </c>
      <c r="AA66" s="27" t="s">
        <v>773</v>
      </c>
      <c r="AB66" s="27" t="s">
        <v>773</v>
      </c>
      <c r="AC66" s="27" t="s">
        <v>773</v>
      </c>
      <c r="AD66" s="27" t="s">
        <v>773</v>
      </c>
      <c r="AE66" s="27" t="s">
        <v>773</v>
      </c>
      <c r="AF66" s="40" t="s">
        <v>773</v>
      </c>
    </row>
    <row r="67" spans="1:32" ht="11.25">
      <c r="A67" s="34">
        <v>65</v>
      </c>
      <c r="B67" s="26" t="s">
        <v>964</v>
      </c>
      <c r="C67" s="441">
        <v>3</v>
      </c>
      <c r="D67" s="27">
        <f>E67+F67+G67</f>
        <v>11</v>
      </c>
      <c r="E67" s="27">
        <v>1</v>
      </c>
      <c r="F67" s="27">
        <v>2</v>
      </c>
      <c r="G67" s="27">
        <v>8</v>
      </c>
      <c r="H67" s="444">
        <v>14</v>
      </c>
      <c r="I67" s="445">
        <v>30</v>
      </c>
      <c r="J67" s="441">
        <f aca="true" t="shared" si="4" ref="J67:J74">E67*3+F67</f>
        <v>5</v>
      </c>
      <c r="K67" s="451">
        <f>10+11+7</f>
        <v>28</v>
      </c>
      <c r="L67" s="25" t="s">
        <v>941</v>
      </c>
      <c r="M67" s="40" t="s">
        <v>773</v>
      </c>
      <c r="N67" s="25"/>
      <c r="O67" s="38" t="s">
        <v>773</v>
      </c>
      <c r="P67" s="25" t="s">
        <v>773</v>
      </c>
      <c r="Q67" s="25" t="s">
        <v>773</v>
      </c>
      <c r="R67" s="25" t="s">
        <v>773</v>
      </c>
      <c r="S67" s="25" t="s">
        <v>773</v>
      </c>
      <c r="T67" s="25" t="s">
        <v>773</v>
      </c>
      <c r="U67" s="25" t="s">
        <v>773</v>
      </c>
      <c r="V67" s="25" t="s">
        <v>773</v>
      </c>
      <c r="W67" s="25" t="s">
        <v>773</v>
      </c>
      <c r="X67" s="25" t="s">
        <v>773</v>
      </c>
      <c r="Y67" s="25" t="s">
        <v>773</v>
      </c>
      <c r="Z67" s="25" t="s">
        <v>939</v>
      </c>
      <c r="AA67" s="25" t="s">
        <v>939</v>
      </c>
      <c r="AB67" s="25" t="s">
        <v>929</v>
      </c>
      <c r="AC67" s="27" t="s">
        <v>773</v>
      </c>
      <c r="AD67" s="27" t="s">
        <v>773</v>
      </c>
      <c r="AE67" s="27" t="s">
        <v>773</v>
      </c>
      <c r="AF67" s="40" t="s">
        <v>773</v>
      </c>
    </row>
    <row r="68" spans="1:32" ht="11.25">
      <c r="A68" s="34">
        <v>66</v>
      </c>
      <c r="B68" s="26" t="s">
        <v>792</v>
      </c>
      <c r="C68" s="449">
        <v>1</v>
      </c>
      <c r="D68" s="27">
        <f>E68+F68+G68</f>
        <v>4</v>
      </c>
      <c r="E68" s="450">
        <v>1</v>
      </c>
      <c r="F68" s="450">
        <v>0</v>
      </c>
      <c r="G68" s="450">
        <v>3</v>
      </c>
      <c r="H68" s="444">
        <v>4</v>
      </c>
      <c r="I68" s="445">
        <v>8</v>
      </c>
      <c r="J68" s="449">
        <f t="shared" si="4"/>
        <v>3</v>
      </c>
      <c r="K68" s="451">
        <v>12</v>
      </c>
      <c r="L68" s="25" t="s">
        <v>773</v>
      </c>
      <c r="M68" s="40" t="s">
        <v>773</v>
      </c>
      <c r="N68" s="25"/>
      <c r="O68" s="38" t="s">
        <v>773</v>
      </c>
      <c r="P68" s="25" t="s">
        <v>773</v>
      </c>
      <c r="Q68" s="25" t="s">
        <v>773</v>
      </c>
      <c r="R68" s="25" t="s">
        <v>773</v>
      </c>
      <c r="S68" s="25" t="s">
        <v>773</v>
      </c>
      <c r="T68" s="25" t="s">
        <v>773</v>
      </c>
      <c r="U68" s="25" t="s">
        <v>773</v>
      </c>
      <c r="V68" s="25" t="s">
        <v>773</v>
      </c>
      <c r="W68" s="25" t="s">
        <v>773</v>
      </c>
      <c r="X68" s="25" t="s">
        <v>773</v>
      </c>
      <c r="Y68" s="25" t="s">
        <v>952</v>
      </c>
      <c r="Z68" s="27" t="s">
        <v>773</v>
      </c>
      <c r="AA68" s="27" t="s">
        <v>773</v>
      </c>
      <c r="AB68" s="27" t="s">
        <v>773</v>
      </c>
      <c r="AC68" s="27" t="s">
        <v>773</v>
      </c>
      <c r="AD68" s="27" t="s">
        <v>773</v>
      </c>
      <c r="AE68" s="27" t="s">
        <v>773</v>
      </c>
      <c r="AF68" s="40" t="s">
        <v>773</v>
      </c>
    </row>
    <row r="69" spans="1:32" ht="11.25">
      <c r="A69" s="34">
        <v>67</v>
      </c>
      <c r="B69" s="26" t="s">
        <v>245</v>
      </c>
      <c r="C69" s="441">
        <v>2</v>
      </c>
      <c r="D69" s="27">
        <f>E69+F69+G69</f>
        <v>7</v>
      </c>
      <c r="E69" s="27">
        <v>0</v>
      </c>
      <c r="F69" s="27">
        <v>1</v>
      </c>
      <c r="G69" s="27">
        <v>6</v>
      </c>
      <c r="H69" s="444">
        <v>5</v>
      </c>
      <c r="I69" s="445">
        <v>15</v>
      </c>
      <c r="J69" s="441">
        <f t="shared" si="4"/>
        <v>1</v>
      </c>
      <c r="K69" s="451">
        <v>24</v>
      </c>
      <c r="L69" s="25" t="s">
        <v>773</v>
      </c>
      <c r="M69" s="40" t="s">
        <v>943</v>
      </c>
      <c r="N69" s="25"/>
      <c r="O69" s="38" t="s">
        <v>773</v>
      </c>
      <c r="P69" s="25" t="s">
        <v>773</v>
      </c>
      <c r="Q69" s="25" t="s">
        <v>773</v>
      </c>
      <c r="R69" s="25" t="s">
        <v>773</v>
      </c>
      <c r="S69" s="25" t="s">
        <v>773</v>
      </c>
      <c r="T69" s="25" t="s">
        <v>773</v>
      </c>
      <c r="U69" s="25" t="s">
        <v>773</v>
      </c>
      <c r="V69" s="25" t="s">
        <v>773</v>
      </c>
      <c r="W69" s="25" t="s">
        <v>939</v>
      </c>
      <c r="X69" s="25" t="s">
        <v>773</v>
      </c>
      <c r="Y69" s="25" t="s">
        <v>939</v>
      </c>
      <c r="Z69" s="27" t="s">
        <v>773</v>
      </c>
      <c r="AA69" s="27" t="s">
        <v>773</v>
      </c>
      <c r="AB69" s="27" t="s">
        <v>773</v>
      </c>
      <c r="AC69" s="27" t="s">
        <v>773</v>
      </c>
      <c r="AD69" s="27" t="s">
        <v>773</v>
      </c>
      <c r="AE69" s="27" t="s">
        <v>773</v>
      </c>
      <c r="AF69" s="40" t="s">
        <v>773</v>
      </c>
    </row>
    <row r="70" spans="1:32" ht="11.25">
      <c r="A70" s="34">
        <v>68</v>
      </c>
      <c r="B70" s="26" t="s">
        <v>670</v>
      </c>
      <c r="C70" s="441">
        <v>1</v>
      </c>
      <c r="D70" s="27">
        <f>E70+F70+G70</f>
        <v>3</v>
      </c>
      <c r="E70" s="27">
        <v>0</v>
      </c>
      <c r="F70" s="27">
        <v>1</v>
      </c>
      <c r="G70" s="27">
        <v>2</v>
      </c>
      <c r="H70" s="444">
        <v>2</v>
      </c>
      <c r="I70" s="445">
        <v>4</v>
      </c>
      <c r="J70" s="441">
        <f t="shared" si="4"/>
        <v>1</v>
      </c>
      <c r="K70" s="451">
        <v>9</v>
      </c>
      <c r="L70" s="27" t="s">
        <v>773</v>
      </c>
      <c r="M70" s="40" t="s">
        <v>941</v>
      </c>
      <c r="N70" s="25"/>
      <c r="O70" s="38" t="s">
        <v>773</v>
      </c>
      <c r="P70" s="25" t="s">
        <v>773</v>
      </c>
      <c r="Q70" s="25" t="s">
        <v>773</v>
      </c>
      <c r="R70" s="25" t="s">
        <v>929</v>
      </c>
      <c r="S70" s="25" t="s">
        <v>773</v>
      </c>
      <c r="T70" s="25" t="s">
        <v>773</v>
      </c>
      <c r="U70" s="25" t="s">
        <v>773</v>
      </c>
      <c r="V70" s="25" t="s">
        <v>773</v>
      </c>
      <c r="W70" s="25" t="s">
        <v>773</v>
      </c>
      <c r="X70" s="25" t="s">
        <v>773</v>
      </c>
      <c r="Y70" s="25" t="s">
        <v>773</v>
      </c>
      <c r="Z70" s="27" t="s">
        <v>773</v>
      </c>
      <c r="AA70" s="27" t="s">
        <v>773</v>
      </c>
      <c r="AB70" s="27" t="s">
        <v>773</v>
      </c>
      <c r="AC70" s="27" t="s">
        <v>773</v>
      </c>
      <c r="AD70" s="27" t="s">
        <v>773</v>
      </c>
      <c r="AE70" s="27" t="s">
        <v>773</v>
      </c>
      <c r="AF70" s="40" t="s">
        <v>773</v>
      </c>
    </row>
    <row r="71" spans="1:32" ht="11.25">
      <c r="A71" s="437">
        <v>69</v>
      </c>
      <c r="B71" s="26" t="s">
        <v>433</v>
      </c>
      <c r="C71" s="449">
        <v>1</v>
      </c>
      <c r="D71" s="27">
        <f>E71+F71+G71</f>
        <v>3</v>
      </c>
      <c r="E71" s="450">
        <v>0</v>
      </c>
      <c r="F71" s="450">
        <v>1</v>
      </c>
      <c r="G71" s="450">
        <v>2</v>
      </c>
      <c r="H71" s="444">
        <v>4</v>
      </c>
      <c r="I71" s="445">
        <v>9</v>
      </c>
      <c r="J71" s="449">
        <f t="shared" si="4"/>
        <v>1</v>
      </c>
      <c r="K71" s="451">
        <v>8</v>
      </c>
      <c r="L71" s="25" t="s">
        <v>941</v>
      </c>
      <c r="M71" s="36" t="s">
        <v>773</v>
      </c>
      <c r="N71" s="27"/>
      <c r="O71" s="38" t="s">
        <v>773</v>
      </c>
      <c r="P71" s="25" t="s">
        <v>773</v>
      </c>
      <c r="Q71" s="25" t="s">
        <v>773</v>
      </c>
      <c r="R71" s="25" t="s">
        <v>773</v>
      </c>
      <c r="S71" s="25" t="s">
        <v>773</v>
      </c>
      <c r="T71" s="25" t="s">
        <v>773</v>
      </c>
      <c r="U71" s="25" t="s">
        <v>773</v>
      </c>
      <c r="V71" s="25" t="s">
        <v>773</v>
      </c>
      <c r="W71" s="25" t="s">
        <v>773</v>
      </c>
      <c r="X71" s="25" t="s">
        <v>939</v>
      </c>
      <c r="Y71" s="25" t="s">
        <v>773</v>
      </c>
      <c r="Z71" s="27" t="s">
        <v>773</v>
      </c>
      <c r="AA71" s="27" t="s">
        <v>773</v>
      </c>
      <c r="AB71" s="27" t="s">
        <v>773</v>
      </c>
      <c r="AC71" s="27" t="s">
        <v>773</v>
      </c>
      <c r="AD71" s="27" t="s">
        <v>773</v>
      </c>
      <c r="AE71" s="27" t="s">
        <v>773</v>
      </c>
      <c r="AF71" s="40" t="s">
        <v>773</v>
      </c>
    </row>
    <row r="72" spans="1:32" ht="11.25">
      <c r="A72" s="34">
        <v>70</v>
      </c>
      <c r="B72" s="26" t="s">
        <v>948</v>
      </c>
      <c r="C72" s="441">
        <v>1</v>
      </c>
      <c r="D72" s="27">
        <f>E72+F72+G72</f>
        <v>1</v>
      </c>
      <c r="E72" s="27">
        <v>0</v>
      </c>
      <c r="F72" s="27">
        <v>1</v>
      </c>
      <c r="G72" s="27">
        <v>0</v>
      </c>
      <c r="H72" s="444">
        <v>2</v>
      </c>
      <c r="I72" s="445">
        <v>2</v>
      </c>
      <c r="J72" s="441">
        <f t="shared" si="4"/>
        <v>1</v>
      </c>
      <c r="K72" s="451">
        <v>3</v>
      </c>
      <c r="L72" s="25" t="s">
        <v>941</v>
      </c>
      <c r="M72" s="40" t="s">
        <v>773</v>
      </c>
      <c r="N72" s="25"/>
      <c r="O72" s="38" t="s">
        <v>773</v>
      </c>
      <c r="P72" s="25" t="s">
        <v>939</v>
      </c>
      <c r="Q72" s="25" t="s">
        <v>773</v>
      </c>
      <c r="R72" s="25" t="s">
        <v>773</v>
      </c>
      <c r="S72" s="25" t="s">
        <v>773</v>
      </c>
      <c r="T72" s="25" t="s">
        <v>773</v>
      </c>
      <c r="U72" s="25" t="s">
        <v>773</v>
      </c>
      <c r="V72" s="25" t="s">
        <v>773</v>
      </c>
      <c r="W72" s="25" t="s">
        <v>773</v>
      </c>
      <c r="X72" s="25" t="s">
        <v>773</v>
      </c>
      <c r="Y72" s="25" t="s">
        <v>773</v>
      </c>
      <c r="Z72" s="27" t="s">
        <v>773</v>
      </c>
      <c r="AA72" s="27" t="s">
        <v>773</v>
      </c>
      <c r="AB72" s="27" t="s">
        <v>773</v>
      </c>
      <c r="AC72" s="27" t="s">
        <v>773</v>
      </c>
      <c r="AD72" s="27" t="s">
        <v>773</v>
      </c>
      <c r="AE72" s="27" t="s">
        <v>773</v>
      </c>
      <c r="AF72" s="40" t="s">
        <v>773</v>
      </c>
    </row>
    <row r="73" spans="1:32" ht="11.25">
      <c r="A73" s="34">
        <v>71</v>
      </c>
      <c r="B73" s="26" t="s">
        <v>788</v>
      </c>
      <c r="C73" s="449">
        <v>1</v>
      </c>
      <c r="D73" s="27">
        <f>E73+F73+G73</f>
        <v>3</v>
      </c>
      <c r="E73" s="450">
        <v>0</v>
      </c>
      <c r="F73" s="450">
        <v>0</v>
      </c>
      <c r="G73" s="450">
        <v>3</v>
      </c>
      <c r="H73" s="444">
        <v>0</v>
      </c>
      <c r="I73" s="445">
        <v>5</v>
      </c>
      <c r="J73" s="449">
        <f t="shared" si="4"/>
        <v>0</v>
      </c>
      <c r="K73" s="451">
        <v>10</v>
      </c>
      <c r="L73" s="25" t="s">
        <v>773</v>
      </c>
      <c r="M73" s="40" t="s">
        <v>773</v>
      </c>
      <c r="N73" s="25"/>
      <c r="O73" s="38" t="s">
        <v>773</v>
      </c>
      <c r="P73" s="25" t="s">
        <v>773</v>
      </c>
      <c r="Q73" s="25" t="s">
        <v>773</v>
      </c>
      <c r="R73" s="25" t="s">
        <v>773</v>
      </c>
      <c r="S73" s="25" t="s">
        <v>773</v>
      </c>
      <c r="T73" s="25" t="s">
        <v>773</v>
      </c>
      <c r="U73" s="25" t="s">
        <v>773</v>
      </c>
      <c r="V73" s="25" t="s">
        <v>773</v>
      </c>
      <c r="W73" s="25" t="s">
        <v>773</v>
      </c>
      <c r="X73" s="25" t="s">
        <v>773</v>
      </c>
      <c r="Y73" s="25" t="s">
        <v>939</v>
      </c>
      <c r="Z73" s="27" t="s">
        <v>773</v>
      </c>
      <c r="AA73" s="27" t="s">
        <v>773</v>
      </c>
      <c r="AB73" s="27" t="s">
        <v>773</v>
      </c>
      <c r="AC73" s="27" t="s">
        <v>773</v>
      </c>
      <c r="AD73" s="27" t="s">
        <v>773</v>
      </c>
      <c r="AE73" s="27" t="s">
        <v>773</v>
      </c>
      <c r="AF73" s="40" t="s">
        <v>773</v>
      </c>
    </row>
    <row r="74" spans="1:32" ht="12" thickBot="1">
      <c r="A74" s="402">
        <v>72</v>
      </c>
      <c r="B74" s="452" t="s">
        <v>144</v>
      </c>
      <c r="C74" s="453">
        <v>1</v>
      </c>
      <c r="D74" s="41">
        <f>E74+F74+G74</f>
        <v>2</v>
      </c>
      <c r="E74" s="41">
        <v>0</v>
      </c>
      <c r="F74" s="41">
        <v>0</v>
      </c>
      <c r="G74" s="41">
        <v>2</v>
      </c>
      <c r="H74" s="454">
        <v>2</v>
      </c>
      <c r="I74" s="455">
        <v>7</v>
      </c>
      <c r="J74" s="453">
        <f t="shared" si="4"/>
        <v>0</v>
      </c>
      <c r="K74" s="456">
        <v>4</v>
      </c>
      <c r="L74" s="391" t="s">
        <v>773</v>
      </c>
      <c r="M74" s="457" t="s">
        <v>773</v>
      </c>
      <c r="N74" s="25"/>
      <c r="O74" s="390" t="s">
        <v>773</v>
      </c>
      <c r="P74" s="391" t="s">
        <v>939</v>
      </c>
      <c r="Q74" s="391" t="s">
        <v>773</v>
      </c>
      <c r="R74" s="391" t="s">
        <v>773</v>
      </c>
      <c r="S74" s="391" t="s">
        <v>773</v>
      </c>
      <c r="T74" s="391" t="s">
        <v>773</v>
      </c>
      <c r="U74" s="391" t="s">
        <v>773</v>
      </c>
      <c r="V74" s="391" t="s">
        <v>773</v>
      </c>
      <c r="W74" s="391" t="s">
        <v>773</v>
      </c>
      <c r="X74" s="391" t="s">
        <v>773</v>
      </c>
      <c r="Y74" s="391" t="s">
        <v>773</v>
      </c>
      <c r="Z74" s="41" t="s">
        <v>773</v>
      </c>
      <c r="AA74" s="41" t="s">
        <v>773</v>
      </c>
      <c r="AB74" s="41" t="s">
        <v>773</v>
      </c>
      <c r="AC74" s="41" t="s">
        <v>773</v>
      </c>
      <c r="AD74" s="41" t="s">
        <v>773</v>
      </c>
      <c r="AE74" s="41" t="s">
        <v>773</v>
      </c>
      <c r="AF74" s="457" t="s">
        <v>773</v>
      </c>
    </row>
    <row r="75" spans="3:25" ht="11.25">
      <c r="C75" s="184">
        <f>SUM(C3:C74)</f>
        <v>317</v>
      </c>
      <c r="D75" s="184">
        <f aca="true" t="shared" si="5" ref="D75:K75">SUM(D3:D74)</f>
        <v>2418</v>
      </c>
      <c r="E75" s="184">
        <f t="shared" si="5"/>
        <v>923</v>
      </c>
      <c r="F75" s="184">
        <f t="shared" si="5"/>
        <v>572</v>
      </c>
      <c r="G75" s="184">
        <f t="shared" si="5"/>
        <v>923</v>
      </c>
      <c r="H75" s="184">
        <f t="shared" si="5"/>
        <v>3578</v>
      </c>
      <c r="I75" s="184">
        <f t="shared" si="5"/>
        <v>3578</v>
      </c>
      <c r="J75" s="184">
        <f t="shared" si="5"/>
        <v>3341</v>
      </c>
      <c r="K75" s="184">
        <f t="shared" si="5"/>
        <v>9286</v>
      </c>
      <c r="N75" s="26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</row>
    <row r="76" spans="3:25" ht="11.25">
      <c r="C76" s="184"/>
      <c r="D76" s="184"/>
      <c r="E76" s="184"/>
      <c r="F76" s="184"/>
      <c r="G76" s="184"/>
      <c r="H76" s="183"/>
      <c r="I76" s="183"/>
      <c r="J76" s="184"/>
      <c r="K76" s="185"/>
      <c r="N76" s="26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</row>
    <row r="77" spans="3:25" ht="11.25">
      <c r="C77" s="184"/>
      <c r="D77" s="184"/>
      <c r="E77" s="184"/>
      <c r="F77" s="184"/>
      <c r="G77" s="184"/>
      <c r="H77" s="183"/>
      <c r="I77" s="183"/>
      <c r="J77" s="184"/>
      <c r="K77" s="184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</row>
    <row r="78" spans="3:25" ht="11.25">
      <c r="C78" s="184"/>
      <c r="D78" s="184"/>
      <c r="E78" s="184"/>
      <c r="F78" s="184"/>
      <c r="G78" s="184"/>
      <c r="H78" s="184"/>
      <c r="I78" s="184"/>
      <c r="J78" s="184"/>
      <c r="K78" s="184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</row>
    <row r="79" spans="3:25" ht="11.25">
      <c r="C79" s="184"/>
      <c r="D79" s="184"/>
      <c r="E79" s="184"/>
      <c r="F79" s="184"/>
      <c r="G79" s="184"/>
      <c r="H79" s="183"/>
      <c r="I79" s="183"/>
      <c r="J79" s="184"/>
      <c r="K79" s="184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</row>
    <row r="80" spans="15:25" ht="11.25"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</row>
    <row r="81" spans="15:25" ht="11.25"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</row>
    <row r="82" spans="15:25" ht="11.25"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</row>
    <row r="83" spans="15:25" ht="11.25"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8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A20"/>
    </sheetView>
  </sheetViews>
  <sheetFormatPr defaultColWidth="9.00390625" defaultRowHeight="12.75" outlineLevelRow="1" outlineLevelCol="1"/>
  <cols>
    <col min="1" max="1" width="4.00390625" style="0" customWidth="1"/>
    <col min="2" max="2" width="17.625" style="0" customWidth="1"/>
    <col min="3" max="5" width="7.125" style="0" customWidth="1"/>
    <col min="6" max="6" width="7.125" style="0" hidden="1" customWidth="1" outlineLevel="1"/>
    <col min="7" max="7" width="7.125" style="0" customWidth="1" collapsed="1"/>
    <col min="8" max="11" width="7.125" style="0" hidden="1" customWidth="1" outlineLevel="1"/>
    <col min="12" max="12" width="7.125" style="0" customWidth="1" collapsed="1"/>
    <col min="13" max="14" width="7.125" style="0" customWidth="1"/>
    <col min="15" max="16" width="7.125" style="0" hidden="1" customWidth="1" outlineLevel="1"/>
    <col min="17" max="17" width="7.125" style="0" customWidth="1" collapsed="1"/>
    <col min="18" max="23" width="7.125" style="0" hidden="1" customWidth="1" outlineLevel="1"/>
    <col min="24" max="24" width="7.125" style="0" customWidth="1" collapsed="1"/>
    <col min="25" max="44" width="7.125" style="0" hidden="1" customWidth="1" outlineLevel="1"/>
    <col min="45" max="45" width="7.125" style="0" customWidth="1" collapsed="1"/>
    <col min="46" max="49" width="7.125" style="0" customWidth="1"/>
    <col min="50" max="50" width="0" style="0" hidden="1" customWidth="1"/>
  </cols>
  <sheetData>
    <row r="1" spans="3:49" ht="12.75">
      <c r="C1" s="139" t="s">
        <v>856</v>
      </c>
      <c r="D1" s="139" t="s">
        <v>857</v>
      </c>
      <c r="E1" s="139" t="s">
        <v>858</v>
      </c>
      <c r="F1" s="139" t="s">
        <v>859</v>
      </c>
      <c r="G1" s="139" t="s">
        <v>860</v>
      </c>
      <c r="H1" s="139" t="s">
        <v>861</v>
      </c>
      <c r="I1" s="139" t="s">
        <v>862</v>
      </c>
      <c r="J1" s="139" t="s">
        <v>863</v>
      </c>
      <c r="K1" s="139" t="s">
        <v>864</v>
      </c>
      <c r="L1" s="139" t="s">
        <v>855</v>
      </c>
      <c r="M1" s="139" t="s">
        <v>852</v>
      </c>
      <c r="N1" s="139" t="s">
        <v>851</v>
      </c>
      <c r="O1" s="139" t="s">
        <v>849</v>
      </c>
      <c r="P1" s="139" t="s">
        <v>850</v>
      </c>
      <c r="Q1" s="139" t="s">
        <v>882</v>
      </c>
      <c r="R1" s="139" t="s">
        <v>853</v>
      </c>
      <c r="S1" s="139" t="s">
        <v>854</v>
      </c>
      <c r="T1" s="139" t="s">
        <v>865</v>
      </c>
      <c r="U1" s="139" t="s">
        <v>866</v>
      </c>
      <c r="V1" s="139" t="s">
        <v>867</v>
      </c>
      <c r="W1" s="139" t="s">
        <v>868</v>
      </c>
      <c r="X1" s="139" t="s">
        <v>869</v>
      </c>
      <c r="Y1" s="186" t="s">
        <v>870</v>
      </c>
      <c r="Z1" s="139" t="s">
        <v>871</v>
      </c>
      <c r="AA1" s="139" t="s">
        <v>872</v>
      </c>
      <c r="AB1" s="139" t="s">
        <v>873</v>
      </c>
      <c r="AC1" s="139" t="s">
        <v>874</v>
      </c>
      <c r="AD1" s="139" t="s">
        <v>875</v>
      </c>
      <c r="AE1" s="139" t="s">
        <v>876</v>
      </c>
      <c r="AF1" s="139" t="s">
        <v>877</v>
      </c>
      <c r="AG1" s="139" t="s">
        <v>878</v>
      </c>
      <c r="AH1" s="139" t="s">
        <v>879</v>
      </c>
      <c r="AI1" s="139" t="s">
        <v>880</v>
      </c>
      <c r="AJ1" s="139" t="s">
        <v>881</v>
      </c>
      <c r="AK1" s="139" t="s">
        <v>965</v>
      </c>
      <c r="AL1" s="139" t="s">
        <v>964</v>
      </c>
      <c r="AM1" s="139" t="s">
        <v>1008</v>
      </c>
      <c r="AN1" s="139" t="s">
        <v>1009</v>
      </c>
      <c r="AO1" s="139" t="s">
        <v>1016</v>
      </c>
      <c r="AP1" s="139" t="s">
        <v>1051</v>
      </c>
      <c r="AQ1" s="139" t="s">
        <v>1079</v>
      </c>
      <c r="AR1" s="139" t="s">
        <v>1080</v>
      </c>
      <c r="AS1" s="139" t="s">
        <v>1186</v>
      </c>
      <c r="AT1" s="139" t="s">
        <v>1187</v>
      </c>
      <c r="AU1" s="139" t="s">
        <v>1188</v>
      </c>
      <c r="AV1" s="139" t="s">
        <v>1189</v>
      </c>
      <c r="AW1" s="139" t="s">
        <v>1190</v>
      </c>
    </row>
    <row r="2" spans="3:49" ht="12.75">
      <c r="C2" s="55">
        <v>1</v>
      </c>
      <c r="D2" s="55">
        <v>2</v>
      </c>
      <c r="E2" s="55">
        <v>3</v>
      </c>
      <c r="F2" s="55">
        <v>4</v>
      </c>
      <c r="G2" s="55">
        <v>5</v>
      </c>
      <c r="H2" s="55">
        <v>6</v>
      </c>
      <c r="I2" s="55">
        <v>7</v>
      </c>
      <c r="J2" s="55">
        <v>8</v>
      </c>
      <c r="K2" s="55">
        <v>9</v>
      </c>
      <c r="L2" s="55">
        <v>10</v>
      </c>
      <c r="M2" s="55">
        <v>11</v>
      </c>
      <c r="N2" s="55">
        <v>12</v>
      </c>
      <c r="O2" s="55">
        <v>13</v>
      </c>
      <c r="P2" s="55">
        <v>14</v>
      </c>
      <c r="Q2" s="55">
        <v>15</v>
      </c>
      <c r="R2" s="55">
        <v>16</v>
      </c>
      <c r="S2" s="55">
        <v>17</v>
      </c>
      <c r="T2" s="55">
        <v>18</v>
      </c>
      <c r="U2" s="55">
        <v>19</v>
      </c>
      <c r="V2" s="55">
        <v>20</v>
      </c>
      <c r="W2" s="55">
        <v>21</v>
      </c>
      <c r="X2" s="55">
        <v>22</v>
      </c>
      <c r="Y2" s="55">
        <v>23</v>
      </c>
      <c r="Z2" s="55">
        <v>24</v>
      </c>
      <c r="AA2" s="55">
        <v>25</v>
      </c>
      <c r="AB2" s="55">
        <v>26</v>
      </c>
      <c r="AC2" s="55">
        <v>27</v>
      </c>
      <c r="AD2" s="55">
        <v>28</v>
      </c>
      <c r="AE2" s="55">
        <v>29</v>
      </c>
      <c r="AF2" s="55">
        <v>30</v>
      </c>
      <c r="AG2" s="55">
        <v>31</v>
      </c>
      <c r="AH2" s="55">
        <v>32</v>
      </c>
      <c r="AI2" s="55">
        <v>33</v>
      </c>
      <c r="AJ2" s="55">
        <v>34</v>
      </c>
      <c r="AK2" s="55">
        <v>35</v>
      </c>
      <c r="AL2" s="55">
        <v>36</v>
      </c>
      <c r="AM2" s="55">
        <v>37</v>
      </c>
      <c r="AN2" s="55">
        <v>38</v>
      </c>
      <c r="AO2" s="55">
        <v>39</v>
      </c>
      <c r="AP2" s="55">
        <v>40</v>
      </c>
      <c r="AQ2" s="55">
        <v>41</v>
      </c>
      <c r="AR2" s="55">
        <v>42</v>
      </c>
      <c r="AS2" s="55">
        <v>43</v>
      </c>
      <c r="AT2" s="55">
        <v>44</v>
      </c>
      <c r="AU2" s="55">
        <v>45</v>
      </c>
      <c r="AV2" s="55">
        <v>46</v>
      </c>
      <c r="AW2" s="55">
        <v>47</v>
      </c>
    </row>
    <row r="3" spans="1:50" ht="12.75">
      <c r="A3" s="466">
        <v>1</v>
      </c>
      <c r="B3" s="466" t="s">
        <v>120</v>
      </c>
      <c r="C3" s="63"/>
      <c r="D3" s="57" t="s">
        <v>457</v>
      </c>
      <c r="E3" s="57" t="s">
        <v>227</v>
      </c>
      <c r="F3" s="57"/>
      <c r="G3" s="57"/>
      <c r="H3" s="57"/>
      <c r="I3" s="57"/>
      <c r="J3" s="57"/>
      <c r="K3" s="57"/>
      <c r="L3" s="57" t="s">
        <v>159</v>
      </c>
      <c r="M3" s="57"/>
      <c r="N3" s="57" t="s">
        <v>268</v>
      </c>
      <c r="O3" s="57"/>
      <c r="P3" s="57"/>
      <c r="Q3" s="57"/>
      <c r="R3" s="57"/>
      <c r="S3" s="57"/>
      <c r="T3" s="57"/>
      <c r="U3" s="57"/>
      <c r="V3" s="57"/>
      <c r="W3" s="57" t="s">
        <v>717</v>
      </c>
      <c r="X3" s="57" t="s">
        <v>633</v>
      </c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257"/>
      <c r="AT3" s="257"/>
      <c r="AU3" s="257"/>
      <c r="AV3" s="257"/>
      <c r="AW3" s="257"/>
      <c r="AX3">
        <f>COUNTA(C3:AW3)</f>
        <v>6</v>
      </c>
    </row>
    <row r="4" spans="1:50" ht="12.75">
      <c r="A4" s="467"/>
      <c r="B4" s="467"/>
      <c r="C4" s="64"/>
      <c r="D4" s="58" t="s">
        <v>291</v>
      </c>
      <c r="E4" s="58" t="s">
        <v>357</v>
      </c>
      <c r="F4" s="58"/>
      <c r="G4" s="58" t="s">
        <v>298</v>
      </c>
      <c r="H4" s="58"/>
      <c r="I4" s="58"/>
      <c r="J4" s="58"/>
      <c r="K4" s="58"/>
      <c r="L4" s="58" t="s">
        <v>540</v>
      </c>
      <c r="M4" s="58"/>
      <c r="N4" s="58" t="s">
        <v>106</v>
      </c>
      <c r="O4" s="58"/>
      <c r="P4" s="58"/>
      <c r="Q4" s="58"/>
      <c r="R4" s="58"/>
      <c r="S4" s="58"/>
      <c r="T4" s="58"/>
      <c r="U4" s="58"/>
      <c r="V4" s="58"/>
      <c r="W4" s="58" t="s">
        <v>484</v>
      </c>
      <c r="X4" s="58" t="s">
        <v>368</v>
      </c>
      <c r="Y4" s="58"/>
      <c r="Z4" s="58" t="s">
        <v>216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258"/>
      <c r="AT4" s="258"/>
      <c r="AU4" s="258" t="s">
        <v>209</v>
      </c>
      <c r="AV4" s="258"/>
      <c r="AW4" s="258"/>
      <c r="AX4">
        <f aca="true" t="shared" si="0" ref="AX4:AX56">COUNTA(C4:AW4)</f>
        <v>9</v>
      </c>
    </row>
    <row r="5" spans="1:50" ht="12.75">
      <c r="A5" s="467"/>
      <c r="B5" s="467"/>
      <c r="C5" s="64"/>
      <c r="D5" s="58" t="s">
        <v>315</v>
      </c>
      <c r="E5" s="58" t="s">
        <v>168</v>
      </c>
      <c r="F5" s="58"/>
      <c r="G5" s="58" t="s">
        <v>170</v>
      </c>
      <c r="H5" s="58"/>
      <c r="I5" s="58"/>
      <c r="J5" s="58"/>
      <c r="K5" s="58"/>
      <c r="L5" s="58" t="s">
        <v>272</v>
      </c>
      <c r="M5" s="58"/>
      <c r="N5" s="58" t="s">
        <v>79</v>
      </c>
      <c r="O5" s="58"/>
      <c r="P5" s="58"/>
      <c r="Q5" s="58"/>
      <c r="R5" s="58"/>
      <c r="S5" s="58"/>
      <c r="T5" s="58"/>
      <c r="U5" s="58"/>
      <c r="V5" s="58"/>
      <c r="W5" s="58" t="s">
        <v>281</v>
      </c>
      <c r="X5" s="58" t="s">
        <v>607</v>
      </c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 t="s">
        <v>107</v>
      </c>
      <c r="AN5" s="58"/>
      <c r="AO5" s="58"/>
      <c r="AP5" s="58"/>
      <c r="AQ5" s="58"/>
      <c r="AR5" s="58"/>
      <c r="AS5" s="258"/>
      <c r="AT5" s="258"/>
      <c r="AU5" s="258" t="s">
        <v>608</v>
      </c>
      <c r="AV5" s="258"/>
      <c r="AW5" s="258"/>
      <c r="AX5">
        <f t="shared" si="0"/>
        <v>9</v>
      </c>
    </row>
    <row r="6" spans="1:50" ht="12.75">
      <c r="A6" s="467"/>
      <c r="B6" s="467"/>
      <c r="C6" s="64"/>
      <c r="D6" s="58" t="s">
        <v>402</v>
      </c>
      <c r="E6" s="58" t="s">
        <v>194</v>
      </c>
      <c r="F6" s="58"/>
      <c r="G6" s="58" t="s">
        <v>69</v>
      </c>
      <c r="H6" s="58"/>
      <c r="I6" s="58"/>
      <c r="J6" s="58"/>
      <c r="K6" s="58"/>
      <c r="L6" s="58" t="s">
        <v>108</v>
      </c>
      <c r="M6" s="58"/>
      <c r="N6" s="58" t="s">
        <v>621</v>
      </c>
      <c r="O6" s="58"/>
      <c r="P6" s="58"/>
      <c r="Q6" s="58"/>
      <c r="R6" s="58"/>
      <c r="S6" s="58"/>
      <c r="T6" s="58"/>
      <c r="U6" s="58"/>
      <c r="V6" s="58"/>
      <c r="W6" s="58" t="s">
        <v>50</v>
      </c>
      <c r="X6" s="58" t="s">
        <v>683</v>
      </c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 t="s">
        <v>197</v>
      </c>
      <c r="AN6" s="58"/>
      <c r="AO6" s="58"/>
      <c r="AP6" s="58"/>
      <c r="AQ6" s="58"/>
      <c r="AR6" s="58"/>
      <c r="AS6" s="258"/>
      <c r="AT6" s="258"/>
      <c r="AU6" s="258" t="s">
        <v>204</v>
      </c>
      <c r="AV6" s="258"/>
      <c r="AW6" s="258"/>
      <c r="AX6">
        <f t="shared" si="0"/>
        <v>9</v>
      </c>
    </row>
    <row r="7" spans="1:50" ht="12.75">
      <c r="A7" s="467"/>
      <c r="B7" s="467"/>
      <c r="C7" s="64"/>
      <c r="D7" s="58" t="s">
        <v>239</v>
      </c>
      <c r="E7" s="58" t="s">
        <v>216</v>
      </c>
      <c r="F7" s="58"/>
      <c r="G7" s="58" t="s">
        <v>39</v>
      </c>
      <c r="H7" s="58"/>
      <c r="I7" s="58"/>
      <c r="J7" s="58"/>
      <c r="K7" s="58"/>
      <c r="L7" s="58" t="s">
        <v>234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 t="s">
        <v>528</v>
      </c>
      <c r="X7" s="58" t="s">
        <v>390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 t="s">
        <v>15</v>
      </c>
      <c r="AN7" s="58"/>
      <c r="AO7" s="58"/>
      <c r="AP7" s="58"/>
      <c r="AQ7" s="58"/>
      <c r="AR7" s="58"/>
      <c r="AS7" s="258"/>
      <c r="AT7" s="258"/>
      <c r="AU7" s="258" t="s">
        <v>56</v>
      </c>
      <c r="AV7" s="258"/>
      <c r="AW7" s="258"/>
      <c r="AX7">
        <f t="shared" si="0"/>
        <v>8</v>
      </c>
    </row>
    <row r="8" spans="1:50" ht="12.75">
      <c r="A8" s="467"/>
      <c r="B8" s="467"/>
      <c r="C8" s="64"/>
      <c r="D8" s="58" t="s">
        <v>73</v>
      </c>
      <c r="E8" s="58" t="s">
        <v>191</v>
      </c>
      <c r="F8" s="58"/>
      <c r="G8" s="58" t="s">
        <v>23</v>
      </c>
      <c r="H8" s="58"/>
      <c r="I8" s="58"/>
      <c r="J8" s="58"/>
      <c r="K8" s="58"/>
      <c r="L8" s="58" t="s">
        <v>92</v>
      </c>
      <c r="M8" s="58"/>
      <c r="N8" s="58"/>
      <c r="O8" s="58"/>
      <c r="P8" s="58"/>
      <c r="Q8" s="58" t="s">
        <v>212</v>
      </c>
      <c r="R8" s="58"/>
      <c r="S8" s="58"/>
      <c r="T8" s="58"/>
      <c r="U8" s="58"/>
      <c r="V8" s="58"/>
      <c r="W8" s="58" t="s">
        <v>211</v>
      </c>
      <c r="X8" s="58" t="s">
        <v>60</v>
      </c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 t="s">
        <v>14</v>
      </c>
      <c r="AO8" s="58"/>
      <c r="AP8" s="58"/>
      <c r="AQ8" s="58"/>
      <c r="AR8" s="58"/>
      <c r="AS8" s="258"/>
      <c r="AT8" s="258"/>
      <c r="AU8" s="258" t="s">
        <v>208</v>
      </c>
      <c r="AV8" s="258"/>
      <c r="AW8" s="258"/>
      <c r="AX8">
        <f t="shared" si="0"/>
        <v>9</v>
      </c>
    </row>
    <row r="9" spans="1:50" ht="12.75">
      <c r="A9" s="467"/>
      <c r="B9" s="467"/>
      <c r="C9" s="64"/>
      <c r="D9" s="58" t="s">
        <v>48</v>
      </c>
      <c r="E9" s="58" t="s">
        <v>78</v>
      </c>
      <c r="F9" s="58"/>
      <c r="G9" s="58" t="s">
        <v>210</v>
      </c>
      <c r="H9" s="58"/>
      <c r="I9" s="58"/>
      <c r="J9" s="58"/>
      <c r="K9" s="58"/>
      <c r="L9" s="58" t="s">
        <v>298</v>
      </c>
      <c r="M9" s="58"/>
      <c r="N9" s="58"/>
      <c r="O9" s="58"/>
      <c r="P9" s="58"/>
      <c r="Q9" s="58" t="s">
        <v>261</v>
      </c>
      <c r="R9" s="58"/>
      <c r="S9" s="58"/>
      <c r="T9" s="58"/>
      <c r="U9" s="58"/>
      <c r="V9" s="58"/>
      <c r="W9" s="58" t="s">
        <v>106</v>
      </c>
      <c r="X9" s="58" t="s">
        <v>254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 t="s">
        <v>300</v>
      </c>
      <c r="AN9" s="58" t="s">
        <v>210</v>
      </c>
      <c r="AO9" s="58"/>
      <c r="AP9" s="58"/>
      <c r="AQ9" s="58" t="s">
        <v>332</v>
      </c>
      <c r="AR9" s="58"/>
      <c r="AS9" s="258"/>
      <c r="AT9" s="258"/>
      <c r="AU9" s="258" t="s">
        <v>21</v>
      </c>
      <c r="AV9" s="258"/>
      <c r="AW9" s="258"/>
      <c r="AX9">
        <f t="shared" si="0"/>
        <v>11</v>
      </c>
    </row>
    <row r="10" spans="1:50" ht="12.75">
      <c r="A10" s="467"/>
      <c r="B10" s="467"/>
      <c r="C10" s="64"/>
      <c r="D10" s="58" t="s">
        <v>71</v>
      </c>
      <c r="E10" s="58" t="s">
        <v>12</v>
      </c>
      <c r="F10" s="58"/>
      <c r="G10" s="58" t="s">
        <v>19</v>
      </c>
      <c r="H10" s="58"/>
      <c r="I10" s="58"/>
      <c r="J10" s="58"/>
      <c r="K10" s="58"/>
      <c r="L10" s="58" t="s">
        <v>45</v>
      </c>
      <c r="M10" s="58"/>
      <c r="N10" s="58" t="s">
        <v>81</v>
      </c>
      <c r="O10" s="58"/>
      <c r="P10" s="58"/>
      <c r="Q10" s="58" t="s">
        <v>99</v>
      </c>
      <c r="R10" s="58"/>
      <c r="S10" s="58"/>
      <c r="T10" s="58"/>
      <c r="U10" s="58"/>
      <c r="V10" s="58"/>
      <c r="W10" s="58" t="s">
        <v>0</v>
      </c>
      <c r="X10" s="58" t="s">
        <v>58</v>
      </c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 t="s">
        <v>3</v>
      </c>
      <c r="AO10" s="58"/>
      <c r="AP10" s="58"/>
      <c r="AQ10" s="58"/>
      <c r="AR10" s="58"/>
      <c r="AS10" s="258"/>
      <c r="AT10" s="258"/>
      <c r="AU10" s="258"/>
      <c r="AV10" s="258"/>
      <c r="AW10" s="258"/>
      <c r="AX10">
        <f t="shared" si="0"/>
        <v>9</v>
      </c>
    </row>
    <row r="11" spans="1:50" ht="12.75">
      <c r="A11" s="467"/>
      <c r="B11" s="467"/>
      <c r="C11" s="64"/>
      <c r="D11" s="58" t="s">
        <v>232</v>
      </c>
      <c r="E11" s="58" t="s">
        <v>107</v>
      </c>
      <c r="F11" s="58"/>
      <c r="G11" s="58" t="s">
        <v>59</v>
      </c>
      <c r="H11" s="58"/>
      <c r="I11" s="58"/>
      <c r="J11" s="58"/>
      <c r="K11" s="58"/>
      <c r="L11" s="58" t="s">
        <v>108</v>
      </c>
      <c r="M11" s="58" t="s">
        <v>425</v>
      </c>
      <c r="N11" s="58" t="s">
        <v>283</v>
      </c>
      <c r="O11" s="58" t="s">
        <v>85</v>
      </c>
      <c r="P11" s="58"/>
      <c r="Q11" s="58" t="s">
        <v>22</v>
      </c>
      <c r="R11" s="58"/>
      <c r="S11" s="58"/>
      <c r="T11" s="58" t="s">
        <v>151</v>
      </c>
      <c r="U11" s="58"/>
      <c r="V11" s="58" t="s">
        <v>353</v>
      </c>
      <c r="W11" s="58" t="s">
        <v>257</v>
      </c>
      <c r="X11" s="58"/>
      <c r="Y11" s="58"/>
      <c r="Z11" s="58" t="s">
        <v>32</v>
      </c>
      <c r="AA11" s="58"/>
      <c r="AB11" s="58"/>
      <c r="AC11" s="58"/>
      <c r="AD11" s="58"/>
      <c r="AE11" s="58" t="s">
        <v>302</v>
      </c>
      <c r="AF11" s="58" t="s">
        <v>363</v>
      </c>
      <c r="AG11" s="58"/>
      <c r="AH11" s="58" t="s">
        <v>169</v>
      </c>
      <c r="AI11" s="58" t="s">
        <v>885</v>
      </c>
      <c r="AJ11" s="58"/>
      <c r="AK11" s="58"/>
      <c r="AL11" s="58"/>
      <c r="AM11" s="58"/>
      <c r="AN11" s="58"/>
      <c r="AO11" s="58"/>
      <c r="AP11" s="58"/>
      <c r="AQ11" s="58"/>
      <c r="AR11" s="58"/>
      <c r="AS11" s="258"/>
      <c r="AT11" s="258"/>
      <c r="AU11" s="258"/>
      <c r="AV11" s="258"/>
      <c r="AW11" s="258"/>
      <c r="AX11">
        <f t="shared" si="0"/>
        <v>16</v>
      </c>
    </row>
    <row r="12" spans="1:50" ht="12.75">
      <c r="A12" s="467"/>
      <c r="B12" s="467"/>
      <c r="C12" s="64"/>
      <c r="D12" s="58" t="s">
        <v>162</v>
      </c>
      <c r="E12" s="58" t="s">
        <v>277</v>
      </c>
      <c r="F12" s="58"/>
      <c r="G12" s="58" t="s">
        <v>101</v>
      </c>
      <c r="H12" s="58" t="s">
        <v>261</v>
      </c>
      <c r="I12" s="58" t="s">
        <v>62</v>
      </c>
      <c r="J12" s="58" t="s">
        <v>85</v>
      </c>
      <c r="K12" s="58"/>
      <c r="L12" s="58" t="s">
        <v>208</v>
      </c>
      <c r="M12" s="58" t="s">
        <v>569</v>
      </c>
      <c r="N12" s="58"/>
      <c r="O12" s="58" t="s">
        <v>475</v>
      </c>
      <c r="P12" s="58"/>
      <c r="Q12" s="58" t="s">
        <v>261</v>
      </c>
      <c r="R12" s="58" t="s">
        <v>61</v>
      </c>
      <c r="S12" s="58" t="s">
        <v>151</v>
      </c>
      <c r="T12" s="58" t="s">
        <v>85</v>
      </c>
      <c r="U12" s="58"/>
      <c r="V12" s="58" t="s">
        <v>316</v>
      </c>
      <c r="W12" s="58" t="s">
        <v>288</v>
      </c>
      <c r="X12" s="58"/>
      <c r="Y12" s="58" t="s">
        <v>107</v>
      </c>
      <c r="Z12" s="58" t="s">
        <v>473</v>
      </c>
      <c r="AA12" s="58"/>
      <c r="AB12" s="58"/>
      <c r="AC12" s="58"/>
      <c r="AD12" s="58"/>
      <c r="AE12" s="58"/>
      <c r="AF12" s="58" t="s">
        <v>51</v>
      </c>
      <c r="AG12" s="58" t="s">
        <v>91</v>
      </c>
      <c r="AH12" s="58" t="s">
        <v>170</v>
      </c>
      <c r="AI12" s="58"/>
      <c r="AJ12" s="58" t="s">
        <v>548</v>
      </c>
      <c r="AK12" s="58"/>
      <c r="AL12" s="58"/>
      <c r="AM12" s="58"/>
      <c r="AN12" s="58"/>
      <c r="AO12" s="58"/>
      <c r="AP12" s="58"/>
      <c r="AQ12" s="58"/>
      <c r="AR12" s="58"/>
      <c r="AS12" s="258"/>
      <c r="AT12" s="258"/>
      <c r="AU12" s="258"/>
      <c r="AV12" s="258"/>
      <c r="AW12" s="258"/>
      <c r="AX12">
        <f t="shared" si="0"/>
        <v>21</v>
      </c>
    </row>
    <row r="13" spans="1:50" ht="12.75">
      <c r="A13" s="467"/>
      <c r="B13" s="467"/>
      <c r="C13" s="64"/>
      <c r="D13" s="58" t="s">
        <v>799</v>
      </c>
      <c r="E13" s="58" t="s">
        <v>806</v>
      </c>
      <c r="F13" s="58" t="s">
        <v>807</v>
      </c>
      <c r="G13" s="58" t="s">
        <v>807</v>
      </c>
      <c r="H13" s="58" t="s">
        <v>808</v>
      </c>
      <c r="I13" s="58" t="s">
        <v>818</v>
      </c>
      <c r="J13" s="58" t="s">
        <v>799</v>
      </c>
      <c r="K13" s="58" t="s">
        <v>800</v>
      </c>
      <c r="L13" s="58" t="s">
        <v>796</v>
      </c>
      <c r="M13" s="58" t="s">
        <v>799</v>
      </c>
      <c r="N13" s="58" t="s">
        <v>796</v>
      </c>
      <c r="O13" s="58" t="s">
        <v>811</v>
      </c>
      <c r="P13" s="58" t="s">
        <v>808</v>
      </c>
      <c r="Q13" s="58" t="s">
        <v>796</v>
      </c>
      <c r="R13" s="58" t="s">
        <v>818</v>
      </c>
      <c r="S13" s="58" t="s">
        <v>795</v>
      </c>
      <c r="T13" s="58" t="s">
        <v>808</v>
      </c>
      <c r="U13" s="58" t="s">
        <v>808</v>
      </c>
      <c r="V13" s="58" t="s">
        <v>800</v>
      </c>
      <c r="W13" s="58" t="s">
        <v>808</v>
      </c>
      <c r="X13" s="58" t="s">
        <v>801</v>
      </c>
      <c r="Y13" s="58" t="s">
        <v>811</v>
      </c>
      <c r="Z13" s="58" t="s">
        <v>799</v>
      </c>
      <c r="AA13" s="58" t="s">
        <v>806</v>
      </c>
      <c r="AB13" s="58" t="s">
        <v>818</v>
      </c>
      <c r="AC13" s="58" t="s">
        <v>811</v>
      </c>
      <c r="AD13" s="58" t="s">
        <v>799</v>
      </c>
      <c r="AE13" s="58" t="s">
        <v>796</v>
      </c>
      <c r="AF13" s="58" t="s">
        <v>796</v>
      </c>
      <c r="AG13" s="58" t="s">
        <v>795</v>
      </c>
      <c r="AH13" s="58" t="s">
        <v>795</v>
      </c>
      <c r="AI13" s="58" t="s">
        <v>799</v>
      </c>
      <c r="AJ13" s="58" t="s">
        <v>797</v>
      </c>
      <c r="AK13" s="58"/>
      <c r="AL13" s="58"/>
      <c r="AM13" s="58"/>
      <c r="AN13" s="58"/>
      <c r="AO13" s="58"/>
      <c r="AP13" s="58"/>
      <c r="AQ13" s="58"/>
      <c r="AR13" s="58"/>
      <c r="AS13" s="258"/>
      <c r="AT13" s="258"/>
      <c r="AU13" s="258"/>
      <c r="AV13" s="258"/>
      <c r="AW13" s="258"/>
      <c r="AX13">
        <f t="shared" si="0"/>
        <v>33</v>
      </c>
    </row>
    <row r="14" spans="1:50" ht="12.75">
      <c r="A14" s="467"/>
      <c r="B14" s="467"/>
      <c r="C14" s="64"/>
      <c r="D14" s="58" t="s">
        <v>360</v>
      </c>
      <c r="E14" s="58" t="s">
        <v>228</v>
      </c>
      <c r="F14" s="58"/>
      <c r="G14" s="58" t="s">
        <v>704</v>
      </c>
      <c r="H14" s="58"/>
      <c r="I14" s="58"/>
      <c r="J14" s="58"/>
      <c r="K14" s="58"/>
      <c r="L14" s="58" t="s">
        <v>196</v>
      </c>
      <c r="M14" s="58" t="s">
        <v>9</v>
      </c>
      <c r="N14" s="58" t="s">
        <v>302</v>
      </c>
      <c r="O14" s="58"/>
      <c r="P14" s="58"/>
      <c r="Q14" s="58" t="s">
        <v>47</v>
      </c>
      <c r="R14" s="58"/>
      <c r="S14" s="58"/>
      <c r="T14" s="58"/>
      <c r="U14" s="58"/>
      <c r="V14" s="58"/>
      <c r="W14" s="58" t="s">
        <v>13</v>
      </c>
      <c r="X14" s="58" t="s">
        <v>101</v>
      </c>
      <c r="Y14" s="58" t="s">
        <v>9</v>
      </c>
      <c r="Z14" s="58"/>
      <c r="AA14" s="58"/>
      <c r="AB14" s="58"/>
      <c r="AC14" s="58"/>
      <c r="AD14" s="58"/>
      <c r="AE14" s="58"/>
      <c r="AF14" s="58"/>
      <c r="AG14" s="58" t="s">
        <v>302</v>
      </c>
      <c r="AH14" s="58" t="s">
        <v>290</v>
      </c>
      <c r="AI14" s="58"/>
      <c r="AJ14" s="58"/>
      <c r="AK14" s="58" t="s">
        <v>0</v>
      </c>
      <c r="AL14" s="58" t="s">
        <v>425</v>
      </c>
      <c r="AM14" s="58" t="s">
        <v>208</v>
      </c>
      <c r="AN14" s="58"/>
      <c r="AO14" s="58"/>
      <c r="AP14" s="58"/>
      <c r="AQ14" s="58"/>
      <c r="AR14" s="58"/>
      <c r="AS14" s="258"/>
      <c r="AT14" s="258"/>
      <c r="AU14" s="258"/>
      <c r="AV14" s="258"/>
      <c r="AW14" s="258"/>
      <c r="AX14">
        <f t="shared" si="0"/>
        <v>15</v>
      </c>
    </row>
    <row r="15" spans="1:50" ht="12.75">
      <c r="A15" s="467"/>
      <c r="B15" s="467"/>
      <c r="C15" s="64"/>
      <c r="D15" s="58" t="s">
        <v>199</v>
      </c>
      <c r="E15" s="58" t="s">
        <v>55</v>
      </c>
      <c r="F15" s="58"/>
      <c r="G15" s="58" t="s">
        <v>48</v>
      </c>
      <c r="H15" s="58"/>
      <c r="I15" s="58"/>
      <c r="J15" s="58"/>
      <c r="K15" s="58"/>
      <c r="L15" s="58" t="s">
        <v>106</v>
      </c>
      <c r="M15" s="58" t="s">
        <v>187</v>
      </c>
      <c r="N15" s="58" t="s">
        <v>40</v>
      </c>
      <c r="O15" s="58"/>
      <c r="P15" s="58"/>
      <c r="Q15" s="58" t="s">
        <v>277</v>
      </c>
      <c r="R15" s="58"/>
      <c r="S15" s="58"/>
      <c r="T15" s="58"/>
      <c r="U15" s="58"/>
      <c r="V15" s="58"/>
      <c r="W15" s="58" t="s">
        <v>101</v>
      </c>
      <c r="X15" s="58" t="s">
        <v>220</v>
      </c>
      <c r="Y15" s="58" t="s">
        <v>383</v>
      </c>
      <c r="Z15" s="58"/>
      <c r="AA15" s="58"/>
      <c r="AB15" s="58"/>
      <c r="AC15" s="58"/>
      <c r="AD15" s="58"/>
      <c r="AE15" s="58"/>
      <c r="AF15" s="58"/>
      <c r="AG15" s="58" t="s">
        <v>548</v>
      </c>
      <c r="AH15" s="58" t="s">
        <v>238</v>
      </c>
      <c r="AI15" s="58"/>
      <c r="AJ15" s="58"/>
      <c r="AK15" s="58" t="s">
        <v>49</v>
      </c>
      <c r="AL15" s="58" t="s">
        <v>1035</v>
      </c>
      <c r="AM15" s="58" t="s">
        <v>159</v>
      </c>
      <c r="AN15" s="58" t="s">
        <v>1</v>
      </c>
      <c r="AO15" s="58" t="s">
        <v>91</v>
      </c>
      <c r="AP15" s="58"/>
      <c r="AQ15" s="58"/>
      <c r="AR15" s="58"/>
      <c r="AS15" s="258"/>
      <c r="AT15" s="258"/>
      <c r="AU15" s="258"/>
      <c r="AV15" s="258"/>
      <c r="AW15" s="258"/>
      <c r="AX15">
        <f t="shared" si="0"/>
        <v>17</v>
      </c>
    </row>
    <row r="16" spans="1:50" ht="12.75">
      <c r="A16" s="467"/>
      <c r="B16" s="467"/>
      <c r="C16" s="64"/>
      <c r="D16" s="58" t="s">
        <v>426</v>
      </c>
      <c r="E16" s="58" t="s">
        <v>7</v>
      </c>
      <c r="F16" s="58"/>
      <c r="G16" s="58" t="s">
        <v>304</v>
      </c>
      <c r="H16" s="58"/>
      <c r="I16" s="58"/>
      <c r="J16" s="58"/>
      <c r="K16" s="58"/>
      <c r="L16" s="58" t="s">
        <v>76</v>
      </c>
      <c r="M16" s="58" t="s">
        <v>305</v>
      </c>
      <c r="N16" s="58" t="s">
        <v>546</v>
      </c>
      <c r="O16" s="58"/>
      <c r="P16" s="58"/>
      <c r="Q16" s="58" t="s">
        <v>587</v>
      </c>
      <c r="R16" s="58"/>
      <c r="S16" s="58"/>
      <c r="T16" s="58"/>
      <c r="U16" s="58"/>
      <c r="V16" s="58"/>
      <c r="W16" s="58" t="s">
        <v>1073</v>
      </c>
      <c r="X16" s="58" t="s">
        <v>170</v>
      </c>
      <c r="Y16" s="58" t="s">
        <v>9</v>
      </c>
      <c r="Z16" s="58"/>
      <c r="AA16" s="58"/>
      <c r="AB16" s="58"/>
      <c r="AC16" s="58"/>
      <c r="AD16" s="58"/>
      <c r="AE16" s="58"/>
      <c r="AF16" s="58"/>
      <c r="AG16" s="58" t="s">
        <v>102</v>
      </c>
      <c r="AH16" s="58"/>
      <c r="AI16" s="58"/>
      <c r="AJ16" s="58"/>
      <c r="AK16" s="58" t="s">
        <v>568</v>
      </c>
      <c r="AL16" s="58" t="s">
        <v>101</v>
      </c>
      <c r="AM16" s="58" t="s">
        <v>1031</v>
      </c>
      <c r="AN16" s="58" t="s">
        <v>314</v>
      </c>
      <c r="AO16" s="58" t="s">
        <v>642</v>
      </c>
      <c r="AP16" s="58" t="s">
        <v>2</v>
      </c>
      <c r="AQ16" s="58" t="s">
        <v>529</v>
      </c>
      <c r="AR16" s="58" t="s">
        <v>573</v>
      </c>
      <c r="AS16" s="258"/>
      <c r="AT16" s="258"/>
      <c r="AU16" s="258"/>
      <c r="AV16" s="258"/>
      <c r="AW16" s="258"/>
      <c r="AX16">
        <f t="shared" si="0"/>
        <v>19</v>
      </c>
    </row>
    <row r="17" spans="1:50" ht="12.75">
      <c r="A17" s="467"/>
      <c r="B17" s="467"/>
      <c r="C17" s="64"/>
      <c r="D17" s="58" t="s">
        <v>107</v>
      </c>
      <c r="E17" s="58"/>
      <c r="F17" s="58"/>
      <c r="G17" s="58" t="s">
        <v>70</v>
      </c>
      <c r="H17" s="58"/>
      <c r="I17" s="58"/>
      <c r="J17" s="58"/>
      <c r="K17" s="58"/>
      <c r="L17" s="58" t="s">
        <v>1028</v>
      </c>
      <c r="M17" s="58" t="s">
        <v>66</v>
      </c>
      <c r="N17" s="58" t="s">
        <v>568</v>
      </c>
      <c r="O17" s="58"/>
      <c r="P17" s="58"/>
      <c r="Q17" s="58" t="s">
        <v>314</v>
      </c>
      <c r="R17" s="58"/>
      <c r="S17" s="58"/>
      <c r="T17" s="58"/>
      <c r="U17" s="58"/>
      <c r="V17" s="58"/>
      <c r="W17" s="58" t="s">
        <v>647</v>
      </c>
      <c r="X17" s="58" t="s">
        <v>226</v>
      </c>
      <c r="Y17" s="58" t="s">
        <v>1</v>
      </c>
      <c r="Z17" s="58"/>
      <c r="AA17" s="58"/>
      <c r="AB17" s="58"/>
      <c r="AC17" s="58"/>
      <c r="AD17" s="58"/>
      <c r="AE17" s="58"/>
      <c r="AF17" s="58"/>
      <c r="AG17" s="58" t="s">
        <v>155</v>
      </c>
      <c r="AH17" s="58"/>
      <c r="AI17" s="58"/>
      <c r="AJ17" s="58"/>
      <c r="AK17" s="58"/>
      <c r="AL17" s="58"/>
      <c r="AM17" s="58"/>
      <c r="AN17" s="58"/>
      <c r="AO17" s="58" t="s">
        <v>74</v>
      </c>
      <c r="AP17" s="58" t="s">
        <v>509</v>
      </c>
      <c r="AQ17" s="58" t="s">
        <v>83</v>
      </c>
      <c r="AR17" s="58"/>
      <c r="AS17" s="258"/>
      <c r="AT17" s="258"/>
      <c r="AU17" s="258"/>
      <c r="AV17" s="258"/>
      <c r="AW17" s="258"/>
      <c r="AX17">
        <f t="shared" si="0"/>
        <v>13</v>
      </c>
    </row>
    <row r="18" spans="1:50" ht="12.75">
      <c r="A18" s="467"/>
      <c r="B18" s="467"/>
      <c r="C18" s="64"/>
      <c r="D18" s="58" t="s">
        <v>234</v>
      </c>
      <c r="E18" s="58"/>
      <c r="F18" s="58"/>
      <c r="G18" s="58" t="s">
        <v>1129</v>
      </c>
      <c r="H18" s="58"/>
      <c r="I18" s="58"/>
      <c r="J18" s="58"/>
      <c r="K18" s="58"/>
      <c r="L18" s="58" t="s">
        <v>479</v>
      </c>
      <c r="M18" s="58" t="s">
        <v>248</v>
      </c>
      <c r="N18" s="58" t="s">
        <v>314</v>
      </c>
      <c r="O18" s="58"/>
      <c r="P18" s="58"/>
      <c r="Q18" s="58" t="s">
        <v>83</v>
      </c>
      <c r="R18" s="58"/>
      <c r="S18" s="58"/>
      <c r="T18" s="58"/>
      <c r="U18" s="58"/>
      <c r="V18" s="58"/>
      <c r="W18" s="58" t="s">
        <v>6</v>
      </c>
      <c r="X18" s="58" t="s">
        <v>84</v>
      </c>
      <c r="Y18" s="58" t="s">
        <v>1081</v>
      </c>
      <c r="Z18" s="58"/>
      <c r="AA18" s="58"/>
      <c r="AB18" s="58"/>
      <c r="AC18" s="58"/>
      <c r="AD18" s="58"/>
      <c r="AE18" s="58"/>
      <c r="AF18" s="58"/>
      <c r="AG18" s="58" t="s">
        <v>198</v>
      </c>
      <c r="AH18" s="58"/>
      <c r="AI18" s="58"/>
      <c r="AJ18" s="58"/>
      <c r="AK18" s="58"/>
      <c r="AL18" s="58"/>
      <c r="AM18" s="58" t="s">
        <v>8</v>
      </c>
      <c r="AN18" s="58"/>
      <c r="AO18" s="58"/>
      <c r="AP18" s="58" t="s">
        <v>84</v>
      </c>
      <c r="AQ18" s="58"/>
      <c r="AR18" s="58" t="s">
        <v>378</v>
      </c>
      <c r="AS18" s="258" t="s">
        <v>271</v>
      </c>
      <c r="AT18" s="258" t="s">
        <v>155</v>
      </c>
      <c r="AU18" s="258"/>
      <c r="AV18" s="258"/>
      <c r="AW18" s="258"/>
      <c r="AX18">
        <f t="shared" si="0"/>
        <v>15</v>
      </c>
    </row>
    <row r="19" spans="1:50" ht="12.75">
      <c r="A19" s="467"/>
      <c r="B19" s="467"/>
      <c r="C19" s="64"/>
      <c r="D19" s="58" t="s">
        <v>77</v>
      </c>
      <c r="E19" s="58"/>
      <c r="F19" s="58"/>
      <c r="G19" s="58" t="s">
        <v>213</v>
      </c>
      <c r="H19" s="58"/>
      <c r="I19" s="58"/>
      <c r="J19" s="58"/>
      <c r="K19" s="58"/>
      <c r="L19" s="58" t="s">
        <v>183</v>
      </c>
      <c r="M19" s="58" t="s">
        <v>407</v>
      </c>
      <c r="N19" s="58" t="s">
        <v>339</v>
      </c>
      <c r="O19" s="58"/>
      <c r="P19" s="58"/>
      <c r="Q19" s="58" t="s">
        <v>261</v>
      </c>
      <c r="R19" s="58"/>
      <c r="S19" s="58"/>
      <c r="T19" s="58"/>
      <c r="U19" s="58"/>
      <c r="V19" s="58"/>
      <c r="W19" s="58"/>
      <c r="X19" s="58" t="s">
        <v>456</v>
      </c>
      <c r="Y19" s="58"/>
      <c r="Z19" s="58"/>
      <c r="AA19" s="58"/>
      <c r="AB19" s="58"/>
      <c r="AC19" s="58"/>
      <c r="AD19" s="58"/>
      <c r="AE19" s="58"/>
      <c r="AF19" s="58"/>
      <c r="AG19" s="58" t="s">
        <v>237</v>
      </c>
      <c r="AH19" s="58"/>
      <c r="AI19" s="58"/>
      <c r="AJ19" s="58"/>
      <c r="AK19" s="58"/>
      <c r="AL19" s="58"/>
      <c r="AM19" s="58" t="s">
        <v>260</v>
      </c>
      <c r="AN19" s="58"/>
      <c r="AO19" s="58"/>
      <c r="AP19" s="58"/>
      <c r="AQ19" s="58"/>
      <c r="AR19" s="58"/>
      <c r="AS19" s="258" t="s">
        <v>56</v>
      </c>
      <c r="AT19" s="258" t="s">
        <v>160</v>
      </c>
      <c r="AU19" s="258"/>
      <c r="AV19" s="258" t="s">
        <v>457</v>
      </c>
      <c r="AW19" s="258" t="s">
        <v>454</v>
      </c>
      <c r="AX19">
        <f t="shared" si="0"/>
        <v>13</v>
      </c>
    </row>
    <row r="20" spans="1:50" ht="12.75">
      <c r="A20" s="468"/>
      <c r="B20" s="468"/>
      <c r="C20" s="64"/>
      <c r="D20" s="58" t="s">
        <v>240</v>
      </c>
      <c r="E20" s="58" t="s">
        <v>368</v>
      </c>
      <c r="F20" s="58"/>
      <c r="G20" s="58" t="s">
        <v>185</v>
      </c>
      <c r="H20" s="58"/>
      <c r="I20" s="58"/>
      <c r="J20" s="58"/>
      <c r="K20" s="58"/>
      <c r="L20" s="58" t="s">
        <v>529</v>
      </c>
      <c r="M20" s="58" t="s">
        <v>178</v>
      </c>
      <c r="N20" s="58" t="s">
        <v>428</v>
      </c>
      <c r="O20" s="58"/>
      <c r="P20" s="58"/>
      <c r="Q20" s="58" t="s">
        <v>291</v>
      </c>
      <c r="R20" s="58"/>
      <c r="S20" s="58"/>
      <c r="T20" s="58"/>
      <c r="U20" s="58"/>
      <c r="V20" s="58"/>
      <c r="W20" s="58"/>
      <c r="X20" s="58" t="s">
        <v>476</v>
      </c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259" t="s">
        <v>92</v>
      </c>
      <c r="AT20" s="259" t="s">
        <v>1174</v>
      </c>
      <c r="AU20" s="259" t="s">
        <v>369</v>
      </c>
      <c r="AV20" s="259" t="s">
        <v>77</v>
      </c>
      <c r="AW20" s="259" t="s">
        <v>277</v>
      </c>
      <c r="AX20">
        <f t="shared" si="0"/>
        <v>13</v>
      </c>
    </row>
    <row r="21" spans="1:50" ht="12.75">
      <c r="A21" s="466">
        <v>2</v>
      </c>
      <c r="B21" s="466" t="s">
        <v>128</v>
      </c>
      <c r="C21" s="65"/>
      <c r="D21" s="60"/>
      <c r="E21" s="57" t="s">
        <v>224</v>
      </c>
      <c r="F21" s="57"/>
      <c r="G21" s="57"/>
      <c r="H21" s="57"/>
      <c r="I21" s="57"/>
      <c r="J21" s="57"/>
      <c r="K21" s="57"/>
      <c r="L21" s="57" t="s">
        <v>1</v>
      </c>
      <c r="M21" s="57"/>
      <c r="N21" s="57" t="s">
        <v>6</v>
      </c>
      <c r="O21" s="57"/>
      <c r="P21" s="57"/>
      <c r="Q21" s="57"/>
      <c r="R21" s="57"/>
      <c r="S21" s="57"/>
      <c r="T21" s="57"/>
      <c r="U21" s="57"/>
      <c r="V21" s="57"/>
      <c r="W21" s="57" t="s">
        <v>169</v>
      </c>
      <c r="X21" s="57" t="s">
        <v>154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257"/>
      <c r="AT21" s="257"/>
      <c r="AU21" s="257"/>
      <c r="AV21" s="257"/>
      <c r="AW21" s="257"/>
      <c r="AX21">
        <f t="shared" si="0"/>
        <v>5</v>
      </c>
    </row>
    <row r="22" spans="1:50" ht="12.75">
      <c r="A22" s="467"/>
      <c r="B22" s="467"/>
      <c r="C22" s="66"/>
      <c r="D22" s="61"/>
      <c r="E22" s="58" t="s">
        <v>8</v>
      </c>
      <c r="F22" s="58"/>
      <c r="G22" s="58" t="s">
        <v>259</v>
      </c>
      <c r="H22" s="58"/>
      <c r="I22" s="58"/>
      <c r="J22" s="58"/>
      <c r="K22" s="58"/>
      <c r="L22" s="58" t="s">
        <v>846</v>
      </c>
      <c r="M22" s="58"/>
      <c r="N22" s="58" t="s">
        <v>470</v>
      </c>
      <c r="O22" s="58"/>
      <c r="P22" s="58"/>
      <c r="Q22" s="58"/>
      <c r="R22" s="58"/>
      <c r="S22" s="58"/>
      <c r="T22" s="58"/>
      <c r="U22" s="58"/>
      <c r="V22" s="58"/>
      <c r="W22" s="58" t="s">
        <v>105</v>
      </c>
      <c r="X22" s="58" t="s">
        <v>78</v>
      </c>
      <c r="Y22" s="58"/>
      <c r="Z22" s="58" t="s">
        <v>740</v>
      </c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258"/>
      <c r="AT22" s="258"/>
      <c r="AU22" s="258" t="s">
        <v>16</v>
      </c>
      <c r="AV22" s="258"/>
      <c r="AW22" s="258"/>
      <c r="AX22">
        <f t="shared" si="0"/>
        <v>8</v>
      </c>
    </row>
    <row r="23" spans="1:50" ht="12.75">
      <c r="A23" s="467"/>
      <c r="B23" s="467"/>
      <c r="C23" s="66"/>
      <c r="D23" s="61"/>
      <c r="E23" s="58" t="s">
        <v>151</v>
      </c>
      <c r="F23" s="58"/>
      <c r="G23" s="58" t="s">
        <v>223</v>
      </c>
      <c r="H23" s="58"/>
      <c r="I23" s="58"/>
      <c r="J23" s="58"/>
      <c r="K23" s="58"/>
      <c r="L23" s="58" t="s">
        <v>351</v>
      </c>
      <c r="M23" s="58"/>
      <c r="N23" s="58" t="s">
        <v>38</v>
      </c>
      <c r="O23" s="58"/>
      <c r="P23" s="58"/>
      <c r="Q23" s="58"/>
      <c r="R23" s="58"/>
      <c r="S23" s="58"/>
      <c r="T23" s="58"/>
      <c r="U23" s="58"/>
      <c r="V23" s="58"/>
      <c r="W23" s="58" t="s">
        <v>200</v>
      </c>
      <c r="X23" s="58" t="s">
        <v>234</v>
      </c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 t="s">
        <v>56</v>
      </c>
      <c r="AN23" s="58"/>
      <c r="AO23" s="58"/>
      <c r="AP23" s="58"/>
      <c r="AQ23" s="58"/>
      <c r="AR23" s="58"/>
      <c r="AS23" s="258"/>
      <c r="AT23" s="258"/>
      <c r="AU23" s="258" t="s">
        <v>706</v>
      </c>
      <c r="AV23" s="258"/>
      <c r="AW23" s="258"/>
      <c r="AX23">
        <f t="shared" si="0"/>
        <v>8</v>
      </c>
    </row>
    <row r="24" spans="1:50" ht="12.75">
      <c r="A24" s="467"/>
      <c r="B24" s="467"/>
      <c r="C24" s="66"/>
      <c r="D24" s="61"/>
      <c r="E24" s="58" t="s">
        <v>70</v>
      </c>
      <c r="F24" s="58"/>
      <c r="G24" s="58" t="s">
        <v>236</v>
      </c>
      <c r="H24" s="58"/>
      <c r="I24" s="58"/>
      <c r="J24" s="58"/>
      <c r="K24" s="58"/>
      <c r="L24" s="58" t="s">
        <v>374</v>
      </c>
      <c r="M24" s="58"/>
      <c r="N24" s="58" t="s">
        <v>162</v>
      </c>
      <c r="O24" s="58"/>
      <c r="P24" s="58"/>
      <c r="Q24" s="58"/>
      <c r="R24" s="58"/>
      <c r="S24" s="58"/>
      <c r="T24" s="58"/>
      <c r="U24" s="58"/>
      <c r="V24" s="58"/>
      <c r="W24" s="58" t="s">
        <v>42</v>
      </c>
      <c r="X24" s="58" t="s">
        <v>672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 t="s">
        <v>344</v>
      </c>
      <c r="AN24" s="58"/>
      <c r="AO24" s="58"/>
      <c r="AP24" s="58"/>
      <c r="AQ24" s="58"/>
      <c r="AR24" s="58"/>
      <c r="AS24" s="258"/>
      <c r="AT24" s="258"/>
      <c r="AU24" s="258" t="s">
        <v>250</v>
      </c>
      <c r="AV24" s="258"/>
      <c r="AW24" s="258"/>
      <c r="AX24">
        <f t="shared" si="0"/>
        <v>8</v>
      </c>
    </row>
    <row r="25" spans="1:50" ht="12.75">
      <c r="A25" s="467"/>
      <c r="B25" s="467"/>
      <c r="C25" s="66"/>
      <c r="D25" s="61"/>
      <c r="E25" s="58" t="s">
        <v>160</v>
      </c>
      <c r="F25" s="58"/>
      <c r="G25" s="58" t="s">
        <v>529</v>
      </c>
      <c r="H25" s="58"/>
      <c r="I25" s="58"/>
      <c r="J25" s="58"/>
      <c r="K25" s="58"/>
      <c r="L25" s="58" t="s">
        <v>565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 t="s">
        <v>7</v>
      </c>
      <c r="X25" s="58" t="s">
        <v>32</v>
      </c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 t="s">
        <v>173</v>
      </c>
      <c r="AN25" s="58"/>
      <c r="AO25" s="58"/>
      <c r="AP25" s="58"/>
      <c r="AQ25" s="58"/>
      <c r="AR25" s="58"/>
      <c r="AS25" s="258"/>
      <c r="AT25" s="258"/>
      <c r="AU25" s="258" t="s">
        <v>208</v>
      </c>
      <c r="AV25" s="258"/>
      <c r="AW25" s="258"/>
      <c r="AX25">
        <f t="shared" si="0"/>
        <v>7</v>
      </c>
    </row>
    <row r="26" spans="1:50" ht="12.75">
      <c r="A26" s="467"/>
      <c r="B26" s="467"/>
      <c r="C26" s="66"/>
      <c r="D26" s="61"/>
      <c r="E26" s="58" t="s">
        <v>0</v>
      </c>
      <c r="F26" s="58"/>
      <c r="G26" s="58" t="s">
        <v>378</v>
      </c>
      <c r="H26" s="58"/>
      <c r="I26" s="58"/>
      <c r="J26" s="58"/>
      <c r="K26" s="58"/>
      <c r="L26" s="58" t="s">
        <v>187</v>
      </c>
      <c r="M26" s="58"/>
      <c r="N26" s="58"/>
      <c r="O26" s="58"/>
      <c r="P26" s="58"/>
      <c r="Q26" s="58" t="s">
        <v>363</v>
      </c>
      <c r="R26" s="58"/>
      <c r="S26" s="58"/>
      <c r="T26" s="58"/>
      <c r="U26" s="58"/>
      <c r="V26" s="58"/>
      <c r="W26" s="58" t="s">
        <v>350</v>
      </c>
      <c r="X26" s="58" t="s">
        <v>218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 t="s">
        <v>219</v>
      </c>
      <c r="AO26" s="58"/>
      <c r="AP26" s="58"/>
      <c r="AQ26" s="58" t="s">
        <v>1</v>
      </c>
      <c r="AR26" s="58"/>
      <c r="AS26" s="258"/>
      <c r="AT26" s="258"/>
      <c r="AU26" s="258" t="s">
        <v>311</v>
      </c>
      <c r="AV26" s="258"/>
      <c r="AW26" s="258"/>
      <c r="AX26">
        <f t="shared" si="0"/>
        <v>9</v>
      </c>
    </row>
    <row r="27" spans="1:50" ht="12.75">
      <c r="A27" s="467"/>
      <c r="B27" s="467"/>
      <c r="C27" s="66"/>
      <c r="D27" s="61"/>
      <c r="E27" s="58" t="s">
        <v>161</v>
      </c>
      <c r="F27" s="58"/>
      <c r="G27" s="58" t="s">
        <v>70</v>
      </c>
      <c r="H27" s="58"/>
      <c r="I27" s="58"/>
      <c r="J27" s="58"/>
      <c r="K27" s="58"/>
      <c r="L27" s="58" t="s">
        <v>166</v>
      </c>
      <c r="M27" s="58"/>
      <c r="N27" s="58"/>
      <c r="O27" s="58"/>
      <c r="P27" s="58"/>
      <c r="Q27" s="58" t="s">
        <v>169</v>
      </c>
      <c r="R27" s="58"/>
      <c r="S27" s="58"/>
      <c r="T27" s="58"/>
      <c r="U27" s="58"/>
      <c r="V27" s="58"/>
      <c r="W27" s="58" t="s">
        <v>559</v>
      </c>
      <c r="X27" s="58" t="s">
        <v>569</v>
      </c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 t="s">
        <v>11</v>
      </c>
      <c r="AN27" s="58" t="s">
        <v>78</v>
      </c>
      <c r="AO27" s="58"/>
      <c r="AP27" s="58"/>
      <c r="AQ27" s="58"/>
      <c r="AR27" s="58"/>
      <c r="AS27" s="258"/>
      <c r="AT27" s="258"/>
      <c r="AU27" s="258" t="s">
        <v>9</v>
      </c>
      <c r="AV27" s="258"/>
      <c r="AW27" s="258"/>
      <c r="AX27">
        <f t="shared" si="0"/>
        <v>9</v>
      </c>
    </row>
    <row r="28" spans="1:50" ht="12.75">
      <c r="A28" s="467"/>
      <c r="B28" s="467"/>
      <c r="C28" s="66"/>
      <c r="D28" s="61"/>
      <c r="E28" s="58" t="s">
        <v>107</v>
      </c>
      <c r="F28" s="58"/>
      <c r="G28" s="58" t="s">
        <v>40</v>
      </c>
      <c r="H28" s="58"/>
      <c r="I28" s="58"/>
      <c r="J28" s="58"/>
      <c r="K28" s="58"/>
      <c r="L28" s="58" t="s">
        <v>13</v>
      </c>
      <c r="M28" s="58"/>
      <c r="N28" s="58" t="s">
        <v>4</v>
      </c>
      <c r="O28" s="58"/>
      <c r="P28" s="58"/>
      <c r="Q28" s="58" t="s">
        <v>34</v>
      </c>
      <c r="R28" s="58"/>
      <c r="S28" s="58"/>
      <c r="T28" s="58"/>
      <c r="U28" s="58"/>
      <c r="V28" s="58"/>
      <c r="W28" s="58" t="s">
        <v>4</v>
      </c>
      <c r="X28" s="58" t="s">
        <v>86</v>
      </c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 t="s">
        <v>61</v>
      </c>
      <c r="AO28" s="58"/>
      <c r="AP28" s="58"/>
      <c r="AQ28" s="58"/>
      <c r="AR28" s="58"/>
      <c r="AS28" s="258"/>
      <c r="AT28" s="258"/>
      <c r="AU28" s="258"/>
      <c r="AV28" s="258"/>
      <c r="AW28" s="258"/>
      <c r="AX28">
        <f t="shared" si="0"/>
        <v>8</v>
      </c>
    </row>
    <row r="29" spans="1:50" ht="12.75">
      <c r="A29" s="467"/>
      <c r="B29" s="467"/>
      <c r="C29" s="66"/>
      <c r="D29" s="61"/>
      <c r="E29" s="58" t="s">
        <v>357</v>
      </c>
      <c r="F29" s="58"/>
      <c r="G29" s="58" t="s">
        <v>329</v>
      </c>
      <c r="H29" s="58"/>
      <c r="I29" s="58"/>
      <c r="J29" s="58"/>
      <c r="K29" s="58"/>
      <c r="L29" s="58" t="s">
        <v>290</v>
      </c>
      <c r="M29" s="58" t="s">
        <v>168</v>
      </c>
      <c r="N29" s="58" t="s">
        <v>316</v>
      </c>
      <c r="O29" s="58" t="s">
        <v>159</v>
      </c>
      <c r="P29" s="58"/>
      <c r="Q29" s="58" t="s">
        <v>3</v>
      </c>
      <c r="R29" s="58"/>
      <c r="S29" s="58"/>
      <c r="T29" s="58" t="s">
        <v>423</v>
      </c>
      <c r="U29" s="58"/>
      <c r="V29" s="58" t="s">
        <v>391</v>
      </c>
      <c r="W29" s="58" t="s">
        <v>6</v>
      </c>
      <c r="X29" s="58"/>
      <c r="Y29" s="58"/>
      <c r="Z29" s="58" t="s">
        <v>261</v>
      </c>
      <c r="AA29" s="58"/>
      <c r="AB29" s="58"/>
      <c r="AC29" s="58"/>
      <c r="AD29" s="58"/>
      <c r="AE29" s="58" t="s">
        <v>884</v>
      </c>
      <c r="AF29" s="58" t="s">
        <v>407</v>
      </c>
      <c r="AG29" s="58"/>
      <c r="AH29" s="58" t="s">
        <v>179</v>
      </c>
      <c r="AI29" s="58" t="s">
        <v>27</v>
      </c>
      <c r="AJ29" s="58"/>
      <c r="AK29" s="58"/>
      <c r="AL29" s="58"/>
      <c r="AM29" s="58"/>
      <c r="AN29" s="58"/>
      <c r="AO29" s="58"/>
      <c r="AP29" s="58"/>
      <c r="AQ29" s="58"/>
      <c r="AR29" s="58"/>
      <c r="AS29" s="258"/>
      <c r="AT29" s="258"/>
      <c r="AU29" s="258"/>
      <c r="AV29" s="258"/>
      <c r="AW29" s="258"/>
      <c r="AX29">
        <f t="shared" si="0"/>
        <v>15</v>
      </c>
    </row>
    <row r="30" spans="1:50" ht="12.75">
      <c r="A30" s="467"/>
      <c r="B30" s="467"/>
      <c r="C30" s="66"/>
      <c r="D30" s="61"/>
      <c r="E30" s="58" t="s">
        <v>614</v>
      </c>
      <c r="F30" s="58"/>
      <c r="G30" s="58" t="s">
        <v>407</v>
      </c>
      <c r="H30" s="58" t="s">
        <v>474</v>
      </c>
      <c r="I30" s="58" t="s">
        <v>349</v>
      </c>
      <c r="J30" s="58" t="s">
        <v>60</v>
      </c>
      <c r="K30" s="58"/>
      <c r="L30" s="58" t="s">
        <v>351</v>
      </c>
      <c r="M30" s="58" t="s">
        <v>612</v>
      </c>
      <c r="N30" s="58"/>
      <c r="O30" s="58" t="s">
        <v>539</v>
      </c>
      <c r="P30" s="58"/>
      <c r="Q30" s="58" t="s">
        <v>570</v>
      </c>
      <c r="R30" s="58" t="s">
        <v>515</v>
      </c>
      <c r="S30" s="58" t="s">
        <v>191</v>
      </c>
      <c r="T30" s="58" t="s">
        <v>32</v>
      </c>
      <c r="U30" s="58"/>
      <c r="V30" s="58" t="s">
        <v>47</v>
      </c>
      <c r="W30" s="58" t="s">
        <v>159</v>
      </c>
      <c r="X30" s="58"/>
      <c r="Y30" s="58" t="s">
        <v>162</v>
      </c>
      <c r="Z30" s="58" t="s">
        <v>157</v>
      </c>
      <c r="AA30" s="58"/>
      <c r="AB30" s="58"/>
      <c r="AC30" s="58"/>
      <c r="AD30" s="58"/>
      <c r="AE30" s="58"/>
      <c r="AF30" s="58" t="s">
        <v>231</v>
      </c>
      <c r="AG30" s="58" t="s">
        <v>237</v>
      </c>
      <c r="AH30" s="58" t="s">
        <v>105</v>
      </c>
      <c r="AI30" s="58"/>
      <c r="AJ30" s="58" t="s">
        <v>507</v>
      </c>
      <c r="AK30" s="58"/>
      <c r="AL30" s="58"/>
      <c r="AM30" s="58"/>
      <c r="AN30" s="58"/>
      <c r="AO30" s="58"/>
      <c r="AP30" s="58"/>
      <c r="AQ30" s="58"/>
      <c r="AR30" s="58"/>
      <c r="AS30" s="258"/>
      <c r="AT30" s="258"/>
      <c r="AU30" s="258"/>
      <c r="AV30" s="258"/>
      <c r="AW30" s="258"/>
      <c r="AX30">
        <f t="shared" si="0"/>
        <v>20</v>
      </c>
    </row>
    <row r="31" spans="1:50" ht="12.75">
      <c r="A31" s="467"/>
      <c r="B31" s="467"/>
      <c r="C31" s="66"/>
      <c r="D31" s="61"/>
      <c r="E31" s="58" t="s">
        <v>811</v>
      </c>
      <c r="F31" s="58" t="s">
        <v>796</v>
      </c>
      <c r="G31" s="58" t="s">
        <v>806</v>
      </c>
      <c r="H31" s="58" t="s">
        <v>797</v>
      </c>
      <c r="I31" s="58" t="s">
        <v>806</v>
      </c>
      <c r="J31" s="58" t="s">
        <v>801</v>
      </c>
      <c r="K31" s="58" t="s">
        <v>806</v>
      </c>
      <c r="L31" s="58" t="s">
        <v>796</v>
      </c>
      <c r="M31" s="58" t="s">
        <v>808</v>
      </c>
      <c r="N31" s="58" t="s">
        <v>808</v>
      </c>
      <c r="O31" s="58" t="s">
        <v>799</v>
      </c>
      <c r="P31" s="58" t="s">
        <v>810</v>
      </c>
      <c r="Q31" s="58" t="s">
        <v>818</v>
      </c>
      <c r="R31" s="58" t="s">
        <v>805</v>
      </c>
      <c r="S31" s="58" t="s">
        <v>808</v>
      </c>
      <c r="T31" s="58" t="s">
        <v>806</v>
      </c>
      <c r="U31" s="58" t="s">
        <v>820</v>
      </c>
      <c r="V31" s="58" t="s">
        <v>811</v>
      </c>
      <c r="W31" s="58" t="s">
        <v>805</v>
      </c>
      <c r="X31" s="58" t="s">
        <v>796</v>
      </c>
      <c r="Y31" s="58" t="s">
        <v>808</v>
      </c>
      <c r="Z31" s="58" t="s">
        <v>821</v>
      </c>
      <c r="AA31" s="58" t="s">
        <v>818</v>
      </c>
      <c r="AB31" s="58" t="s">
        <v>805</v>
      </c>
      <c r="AC31" s="58" t="s">
        <v>796</v>
      </c>
      <c r="AD31" s="58" t="s">
        <v>805</v>
      </c>
      <c r="AE31" s="58" t="s">
        <v>795</v>
      </c>
      <c r="AF31" s="58" t="s">
        <v>795</v>
      </c>
      <c r="AG31" s="58" t="s">
        <v>795</v>
      </c>
      <c r="AH31" s="58" t="s">
        <v>796</v>
      </c>
      <c r="AI31" s="58" t="s">
        <v>799</v>
      </c>
      <c r="AJ31" s="58" t="s">
        <v>811</v>
      </c>
      <c r="AK31" s="58"/>
      <c r="AL31" s="58"/>
      <c r="AM31" s="58"/>
      <c r="AN31" s="58"/>
      <c r="AO31" s="58"/>
      <c r="AP31" s="58"/>
      <c r="AQ31" s="58"/>
      <c r="AR31" s="58"/>
      <c r="AS31" s="258"/>
      <c r="AT31" s="258"/>
      <c r="AU31" s="258"/>
      <c r="AV31" s="258"/>
      <c r="AW31" s="258"/>
      <c r="AX31">
        <f t="shared" si="0"/>
        <v>32</v>
      </c>
    </row>
    <row r="32" spans="1:50" ht="12.75">
      <c r="A32" s="467"/>
      <c r="B32" s="467"/>
      <c r="C32" s="66"/>
      <c r="D32" s="61"/>
      <c r="E32" s="58" t="s">
        <v>107</v>
      </c>
      <c r="F32" s="58"/>
      <c r="G32" s="58" t="s">
        <v>1</v>
      </c>
      <c r="H32" s="58"/>
      <c r="I32" s="58"/>
      <c r="J32" s="58"/>
      <c r="K32" s="58"/>
      <c r="L32" s="58" t="s">
        <v>691</v>
      </c>
      <c r="M32" s="58" t="s">
        <v>77</v>
      </c>
      <c r="N32" s="58" t="s">
        <v>479</v>
      </c>
      <c r="O32" s="58"/>
      <c r="P32" s="58"/>
      <c r="Q32" s="58" t="s">
        <v>154</v>
      </c>
      <c r="R32" s="58"/>
      <c r="S32" s="58"/>
      <c r="T32" s="58"/>
      <c r="U32" s="58"/>
      <c r="V32" s="58"/>
      <c r="W32" s="58" t="s">
        <v>105</v>
      </c>
      <c r="X32" s="58" t="s">
        <v>158</v>
      </c>
      <c r="Y32" s="58" t="s">
        <v>242</v>
      </c>
      <c r="Z32" s="58"/>
      <c r="AA32" s="58"/>
      <c r="AB32" s="58"/>
      <c r="AC32" s="58"/>
      <c r="AD32" s="58"/>
      <c r="AE32" s="58"/>
      <c r="AF32" s="58"/>
      <c r="AG32" s="58" t="s">
        <v>228</v>
      </c>
      <c r="AH32" s="58" t="s">
        <v>646</v>
      </c>
      <c r="AI32" s="58"/>
      <c r="AJ32" s="58"/>
      <c r="AK32" s="58" t="s">
        <v>108</v>
      </c>
      <c r="AL32" s="58" t="s">
        <v>369</v>
      </c>
      <c r="AM32" s="58" t="s">
        <v>1</v>
      </c>
      <c r="AN32" s="58"/>
      <c r="AO32" s="58"/>
      <c r="AP32" s="58"/>
      <c r="AQ32" s="58"/>
      <c r="AR32" s="58"/>
      <c r="AS32" s="258"/>
      <c r="AT32" s="258"/>
      <c r="AU32" s="258"/>
      <c r="AV32" s="258"/>
      <c r="AW32" s="258"/>
      <c r="AX32">
        <f t="shared" si="0"/>
        <v>14</v>
      </c>
    </row>
    <row r="33" spans="1:50" ht="12.75">
      <c r="A33" s="467"/>
      <c r="B33" s="467"/>
      <c r="C33" s="66"/>
      <c r="D33" s="61"/>
      <c r="E33" s="58" t="s">
        <v>232</v>
      </c>
      <c r="F33" s="58"/>
      <c r="G33" s="58" t="s">
        <v>332</v>
      </c>
      <c r="H33" s="58"/>
      <c r="I33" s="58"/>
      <c r="J33" s="58"/>
      <c r="K33" s="58"/>
      <c r="L33" s="58" t="s">
        <v>548</v>
      </c>
      <c r="M33" s="58" t="s">
        <v>97</v>
      </c>
      <c r="N33" s="58" t="s">
        <v>108</v>
      </c>
      <c r="O33" s="58"/>
      <c r="P33" s="58"/>
      <c r="Q33" s="58" t="s">
        <v>9</v>
      </c>
      <c r="R33" s="58"/>
      <c r="S33" s="58"/>
      <c r="T33" s="58"/>
      <c r="U33" s="58"/>
      <c r="V33" s="58"/>
      <c r="W33" s="58" t="s">
        <v>541</v>
      </c>
      <c r="X33" s="58" t="s">
        <v>101</v>
      </c>
      <c r="Y33" s="58" t="s">
        <v>973</v>
      </c>
      <c r="Z33" s="58"/>
      <c r="AA33" s="58"/>
      <c r="AB33" s="58"/>
      <c r="AC33" s="58"/>
      <c r="AD33" s="58"/>
      <c r="AE33" s="58"/>
      <c r="AF33" s="58"/>
      <c r="AG33" s="58" t="s">
        <v>554</v>
      </c>
      <c r="AH33" s="58" t="s">
        <v>47</v>
      </c>
      <c r="AI33" s="58"/>
      <c r="AJ33" s="58"/>
      <c r="AK33" s="58" t="s">
        <v>1038</v>
      </c>
      <c r="AL33" s="58" t="s">
        <v>284</v>
      </c>
      <c r="AM33" s="58" t="s">
        <v>344</v>
      </c>
      <c r="AN33" s="58" t="s">
        <v>60</v>
      </c>
      <c r="AO33" s="58" t="s">
        <v>608</v>
      </c>
      <c r="AP33" s="58"/>
      <c r="AQ33" s="58"/>
      <c r="AR33" s="58"/>
      <c r="AS33" s="258"/>
      <c r="AT33" s="258"/>
      <c r="AU33" s="258"/>
      <c r="AV33" s="258"/>
      <c r="AW33" s="258"/>
      <c r="AX33">
        <f t="shared" si="0"/>
        <v>16</v>
      </c>
    </row>
    <row r="34" spans="1:50" ht="12.75">
      <c r="A34" s="467"/>
      <c r="B34" s="467"/>
      <c r="C34" s="66"/>
      <c r="D34" s="61"/>
      <c r="E34" s="58" t="s">
        <v>22</v>
      </c>
      <c r="F34" s="58"/>
      <c r="G34" s="58" t="s">
        <v>8</v>
      </c>
      <c r="H34" s="58"/>
      <c r="I34" s="58"/>
      <c r="J34" s="58"/>
      <c r="K34" s="58"/>
      <c r="L34" s="58" t="s">
        <v>291</v>
      </c>
      <c r="M34" s="58" t="s">
        <v>183</v>
      </c>
      <c r="N34" s="58" t="s">
        <v>226</v>
      </c>
      <c r="O34" s="58"/>
      <c r="P34" s="58"/>
      <c r="Q34" s="58" t="s">
        <v>108</v>
      </c>
      <c r="R34" s="58"/>
      <c r="S34" s="58"/>
      <c r="T34" s="58"/>
      <c r="U34" s="58"/>
      <c r="V34" s="58"/>
      <c r="W34" s="58" t="s">
        <v>70</v>
      </c>
      <c r="X34" s="58" t="s">
        <v>375</v>
      </c>
      <c r="Y34" s="58" t="s">
        <v>1081</v>
      </c>
      <c r="Z34" s="58"/>
      <c r="AA34" s="58"/>
      <c r="AB34" s="58"/>
      <c r="AC34" s="58"/>
      <c r="AD34" s="58"/>
      <c r="AE34" s="58"/>
      <c r="AF34" s="58"/>
      <c r="AG34" s="58" t="s">
        <v>632</v>
      </c>
      <c r="AH34" s="58"/>
      <c r="AI34" s="58"/>
      <c r="AJ34" s="58"/>
      <c r="AK34" s="284" t="s">
        <v>289</v>
      </c>
      <c r="AL34" s="58" t="s">
        <v>28</v>
      </c>
      <c r="AM34" s="58" t="s">
        <v>381</v>
      </c>
      <c r="AN34" s="58" t="s">
        <v>168</v>
      </c>
      <c r="AO34" s="58" t="s">
        <v>332</v>
      </c>
      <c r="AP34" s="58" t="s">
        <v>240</v>
      </c>
      <c r="AQ34" s="58" t="s">
        <v>70</v>
      </c>
      <c r="AR34" s="58" t="s">
        <v>1066</v>
      </c>
      <c r="AS34" s="258"/>
      <c r="AT34" s="258"/>
      <c r="AU34" s="258"/>
      <c r="AV34" s="258"/>
      <c r="AW34" s="258"/>
      <c r="AX34">
        <f t="shared" si="0"/>
        <v>18</v>
      </c>
    </row>
    <row r="35" spans="1:50" ht="12.75">
      <c r="A35" s="467"/>
      <c r="B35" s="467"/>
      <c r="C35" s="66"/>
      <c r="D35" s="61"/>
      <c r="E35" s="58"/>
      <c r="F35" s="58"/>
      <c r="G35" s="58" t="s">
        <v>9</v>
      </c>
      <c r="H35" s="58"/>
      <c r="I35" s="58"/>
      <c r="J35" s="58"/>
      <c r="K35" s="58"/>
      <c r="L35" s="58" t="s">
        <v>102</v>
      </c>
      <c r="M35" s="58" t="s">
        <v>61</v>
      </c>
      <c r="N35" s="58" t="s">
        <v>70</v>
      </c>
      <c r="O35" s="58"/>
      <c r="P35" s="58"/>
      <c r="Q35" s="58" t="s">
        <v>238</v>
      </c>
      <c r="R35" s="58"/>
      <c r="S35" s="58"/>
      <c r="T35" s="58"/>
      <c r="U35" s="58"/>
      <c r="V35" s="58"/>
      <c r="W35" s="58" t="s">
        <v>452</v>
      </c>
      <c r="X35" s="58" t="s">
        <v>261</v>
      </c>
      <c r="Y35" s="58" t="s">
        <v>44</v>
      </c>
      <c r="Z35" s="58"/>
      <c r="AA35" s="58"/>
      <c r="AB35" s="58"/>
      <c r="AC35" s="58"/>
      <c r="AD35" s="58"/>
      <c r="AE35" s="58"/>
      <c r="AF35" s="58"/>
      <c r="AG35" s="58" t="s">
        <v>48</v>
      </c>
      <c r="AH35" s="58"/>
      <c r="AI35" s="58"/>
      <c r="AJ35" s="58"/>
      <c r="AK35" s="284"/>
      <c r="AL35" s="58"/>
      <c r="AM35" s="229"/>
      <c r="AN35" s="58"/>
      <c r="AO35" s="229" t="s">
        <v>251</v>
      </c>
      <c r="AP35" s="58" t="s">
        <v>6</v>
      </c>
      <c r="AQ35" s="58" t="s">
        <v>303</v>
      </c>
      <c r="AR35" s="58"/>
      <c r="AS35" s="258"/>
      <c r="AT35" s="258"/>
      <c r="AU35" s="258"/>
      <c r="AV35" s="258"/>
      <c r="AW35" s="258"/>
      <c r="AX35">
        <f t="shared" si="0"/>
        <v>12</v>
      </c>
    </row>
    <row r="36" spans="1:50" ht="12.75">
      <c r="A36" s="467"/>
      <c r="B36" s="467"/>
      <c r="C36" s="66"/>
      <c r="D36" s="61"/>
      <c r="E36" s="58"/>
      <c r="F36" s="58"/>
      <c r="G36" s="58" t="s">
        <v>1120</v>
      </c>
      <c r="H36" s="58"/>
      <c r="I36" s="58"/>
      <c r="J36" s="58"/>
      <c r="K36" s="58"/>
      <c r="L36" s="58" t="s">
        <v>9</v>
      </c>
      <c r="M36" s="58" t="s">
        <v>1116</v>
      </c>
      <c r="N36" s="58" t="s">
        <v>271</v>
      </c>
      <c r="O36" s="58"/>
      <c r="P36" s="58"/>
      <c r="Q36" s="58" t="s">
        <v>183</v>
      </c>
      <c r="R36" s="58"/>
      <c r="S36" s="58"/>
      <c r="T36" s="58"/>
      <c r="U36" s="58"/>
      <c r="V36" s="58"/>
      <c r="W36" s="58" t="s">
        <v>248</v>
      </c>
      <c r="X36" s="58" t="s">
        <v>272</v>
      </c>
      <c r="Y36" s="58" t="s">
        <v>1204</v>
      </c>
      <c r="Z36" s="58"/>
      <c r="AA36" s="58"/>
      <c r="AB36" s="58"/>
      <c r="AC36" s="58"/>
      <c r="AD36" s="58"/>
      <c r="AE36" s="58"/>
      <c r="AF36" s="58"/>
      <c r="AG36" s="58" t="s">
        <v>559</v>
      </c>
      <c r="AH36" s="58"/>
      <c r="AI36" s="58"/>
      <c r="AJ36" s="58"/>
      <c r="AK36" s="284"/>
      <c r="AL36" s="58"/>
      <c r="AM36" s="229" t="s">
        <v>46</v>
      </c>
      <c r="AN36" s="58"/>
      <c r="AO36" s="229"/>
      <c r="AP36" s="58" t="s">
        <v>332</v>
      </c>
      <c r="AQ36" s="58"/>
      <c r="AR36" s="58" t="s">
        <v>508</v>
      </c>
      <c r="AS36" s="258" t="s">
        <v>234</v>
      </c>
      <c r="AT36" s="258" t="s">
        <v>529</v>
      </c>
      <c r="AU36" s="258"/>
      <c r="AV36" s="258"/>
      <c r="AW36" s="258"/>
      <c r="AX36">
        <f t="shared" si="0"/>
        <v>14</v>
      </c>
    </row>
    <row r="37" spans="1:50" ht="12.75">
      <c r="A37" s="467"/>
      <c r="B37" s="467"/>
      <c r="C37" s="66"/>
      <c r="D37" s="61"/>
      <c r="E37" s="58"/>
      <c r="F37" s="58"/>
      <c r="G37" s="58" t="s">
        <v>585</v>
      </c>
      <c r="H37" s="58"/>
      <c r="I37" s="58"/>
      <c r="J37" s="58"/>
      <c r="K37" s="58"/>
      <c r="L37" s="58" t="s">
        <v>357</v>
      </c>
      <c r="M37" s="58" t="s">
        <v>357</v>
      </c>
      <c r="N37" s="58" t="s">
        <v>425</v>
      </c>
      <c r="O37" s="58"/>
      <c r="P37" s="58"/>
      <c r="Q37" s="58" t="s">
        <v>350</v>
      </c>
      <c r="R37" s="58"/>
      <c r="S37" s="58"/>
      <c r="T37" s="58"/>
      <c r="U37" s="58"/>
      <c r="V37" s="58"/>
      <c r="W37" s="58"/>
      <c r="X37" s="58" t="s">
        <v>191</v>
      </c>
      <c r="Y37" s="58"/>
      <c r="Z37" s="58"/>
      <c r="AA37" s="58"/>
      <c r="AB37" s="58"/>
      <c r="AC37" s="58"/>
      <c r="AD37" s="58"/>
      <c r="AE37" s="58"/>
      <c r="AF37" s="58"/>
      <c r="AG37" s="58" t="s">
        <v>78</v>
      </c>
      <c r="AH37" s="58"/>
      <c r="AI37" s="58"/>
      <c r="AJ37" s="58"/>
      <c r="AK37" s="284"/>
      <c r="AL37" s="58"/>
      <c r="AM37" s="229" t="s">
        <v>198</v>
      </c>
      <c r="AN37" s="58"/>
      <c r="AO37" s="229"/>
      <c r="AP37" s="58"/>
      <c r="AQ37" s="58"/>
      <c r="AR37" s="58"/>
      <c r="AS37" s="258" t="s">
        <v>629</v>
      </c>
      <c r="AT37" s="258" t="s">
        <v>49</v>
      </c>
      <c r="AU37" s="258"/>
      <c r="AV37" s="258" t="s">
        <v>200</v>
      </c>
      <c r="AW37" s="258" t="s">
        <v>1205</v>
      </c>
      <c r="AX37">
        <f t="shared" si="0"/>
        <v>12</v>
      </c>
    </row>
    <row r="38" spans="1:50" ht="12.75">
      <c r="A38" s="468"/>
      <c r="B38" s="468"/>
      <c r="C38" s="66"/>
      <c r="D38" s="61"/>
      <c r="E38" s="58" t="s">
        <v>195</v>
      </c>
      <c r="F38" s="58"/>
      <c r="G38" s="58" t="s">
        <v>171</v>
      </c>
      <c r="H38" s="58"/>
      <c r="I38" s="58"/>
      <c r="J38" s="58"/>
      <c r="K38" s="58"/>
      <c r="L38" s="58" t="s">
        <v>108</v>
      </c>
      <c r="M38" s="58" t="s">
        <v>30</v>
      </c>
      <c r="N38" s="58" t="s">
        <v>260</v>
      </c>
      <c r="O38" s="58"/>
      <c r="P38" s="58"/>
      <c r="Q38" s="58" t="s">
        <v>195</v>
      </c>
      <c r="R38" s="58"/>
      <c r="S38" s="58"/>
      <c r="T38" s="58"/>
      <c r="U38" s="58"/>
      <c r="V38" s="58"/>
      <c r="W38" s="58"/>
      <c r="X38" s="58" t="s">
        <v>335</v>
      </c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284"/>
      <c r="AL38" s="58"/>
      <c r="AM38" s="229"/>
      <c r="AN38" s="58"/>
      <c r="AO38" s="229"/>
      <c r="AP38" s="58"/>
      <c r="AQ38" s="58"/>
      <c r="AR38" s="58"/>
      <c r="AS38" s="259" t="s">
        <v>196</v>
      </c>
      <c r="AT38" s="259" t="s">
        <v>11</v>
      </c>
      <c r="AU38" s="259" t="s">
        <v>159</v>
      </c>
      <c r="AV38" s="259" t="s">
        <v>272</v>
      </c>
      <c r="AW38" s="259" t="s">
        <v>47</v>
      </c>
      <c r="AX38">
        <f t="shared" si="0"/>
        <v>12</v>
      </c>
    </row>
    <row r="39" spans="1:50" ht="12.75">
      <c r="A39" s="466">
        <v>3</v>
      </c>
      <c r="B39" s="466" t="s">
        <v>129</v>
      </c>
      <c r="C39" s="65"/>
      <c r="D39" s="57"/>
      <c r="E39" s="60"/>
      <c r="F39" s="57"/>
      <c r="G39" s="57"/>
      <c r="H39" s="57"/>
      <c r="I39" s="57"/>
      <c r="J39" s="57"/>
      <c r="K39" s="57"/>
      <c r="L39" s="57" t="s">
        <v>207</v>
      </c>
      <c r="M39" s="57"/>
      <c r="N39" s="57" t="s">
        <v>149</v>
      </c>
      <c r="O39" s="57"/>
      <c r="P39" s="57"/>
      <c r="Q39" s="57"/>
      <c r="R39" s="57"/>
      <c r="S39" s="57"/>
      <c r="T39" s="57"/>
      <c r="U39" s="57"/>
      <c r="V39" s="57"/>
      <c r="W39" s="57" t="s">
        <v>341</v>
      </c>
      <c r="X39" s="57" t="s">
        <v>91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231"/>
      <c r="AM39" s="57"/>
      <c r="AN39" s="231"/>
      <c r="AO39" s="57"/>
      <c r="AP39" s="231"/>
      <c r="AQ39" s="57"/>
      <c r="AR39" s="231"/>
      <c r="AS39" s="257"/>
      <c r="AT39" s="290"/>
      <c r="AU39" s="257"/>
      <c r="AV39" s="290"/>
      <c r="AW39" s="257"/>
      <c r="AX39">
        <f t="shared" si="0"/>
        <v>4</v>
      </c>
    </row>
    <row r="40" spans="1:50" ht="12.75">
      <c r="A40" s="467"/>
      <c r="B40" s="467"/>
      <c r="C40" s="66"/>
      <c r="D40" s="58"/>
      <c r="E40" s="61"/>
      <c r="F40" s="58"/>
      <c r="G40" s="58" t="s">
        <v>62</v>
      </c>
      <c r="H40" s="58"/>
      <c r="I40" s="58"/>
      <c r="J40" s="58"/>
      <c r="K40" s="58"/>
      <c r="L40" s="58" t="s">
        <v>32</v>
      </c>
      <c r="M40" s="58"/>
      <c r="N40" s="58" t="s">
        <v>378</v>
      </c>
      <c r="O40" s="58"/>
      <c r="P40" s="58"/>
      <c r="Q40" s="58"/>
      <c r="R40" s="58"/>
      <c r="S40" s="58"/>
      <c r="T40" s="58"/>
      <c r="U40" s="58"/>
      <c r="V40" s="58"/>
      <c r="W40" s="58" t="s">
        <v>89</v>
      </c>
      <c r="X40" s="58" t="s">
        <v>15</v>
      </c>
      <c r="Y40" s="58"/>
      <c r="Z40" s="58" t="s">
        <v>608</v>
      </c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229"/>
      <c r="AM40" s="58"/>
      <c r="AN40" s="229"/>
      <c r="AO40" s="58"/>
      <c r="AP40" s="229"/>
      <c r="AQ40" s="58"/>
      <c r="AR40" s="229"/>
      <c r="AS40" s="258"/>
      <c r="AT40" s="282"/>
      <c r="AU40" s="258" t="s">
        <v>289</v>
      </c>
      <c r="AV40" s="282"/>
      <c r="AW40" s="258"/>
      <c r="AX40">
        <f t="shared" si="0"/>
        <v>7</v>
      </c>
    </row>
    <row r="41" spans="1:50" ht="12.75">
      <c r="A41" s="467"/>
      <c r="B41" s="467"/>
      <c r="C41" s="66"/>
      <c r="D41" s="58"/>
      <c r="E41" s="61"/>
      <c r="F41" s="58"/>
      <c r="G41" s="58" t="s">
        <v>374</v>
      </c>
      <c r="H41" s="58"/>
      <c r="I41" s="58"/>
      <c r="J41" s="58"/>
      <c r="K41" s="58"/>
      <c r="L41" s="58" t="s">
        <v>56</v>
      </c>
      <c r="M41" s="58"/>
      <c r="N41" s="58" t="s">
        <v>237</v>
      </c>
      <c r="O41" s="58"/>
      <c r="P41" s="58"/>
      <c r="Q41" s="58"/>
      <c r="R41" s="58"/>
      <c r="S41" s="58"/>
      <c r="T41" s="58"/>
      <c r="U41" s="58"/>
      <c r="V41" s="58"/>
      <c r="W41" s="58" t="s">
        <v>107</v>
      </c>
      <c r="X41" s="58" t="s">
        <v>102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229"/>
      <c r="AM41" s="58" t="s">
        <v>99</v>
      </c>
      <c r="AN41" s="229"/>
      <c r="AO41" s="58"/>
      <c r="AP41" s="229"/>
      <c r="AQ41" s="58"/>
      <c r="AR41" s="229"/>
      <c r="AS41" s="258"/>
      <c r="AT41" s="282"/>
      <c r="AU41" s="258" t="s">
        <v>14</v>
      </c>
      <c r="AV41" s="282"/>
      <c r="AW41" s="258"/>
      <c r="AX41">
        <f t="shared" si="0"/>
        <v>7</v>
      </c>
    </row>
    <row r="42" spans="1:50" ht="12.75">
      <c r="A42" s="467"/>
      <c r="B42" s="467"/>
      <c r="C42" s="66"/>
      <c r="D42" s="58"/>
      <c r="E42" s="61"/>
      <c r="F42" s="58"/>
      <c r="G42" s="58" t="s">
        <v>85</v>
      </c>
      <c r="H42" s="58"/>
      <c r="I42" s="58"/>
      <c r="J42" s="58"/>
      <c r="K42" s="58"/>
      <c r="L42" s="58" t="s">
        <v>621</v>
      </c>
      <c r="M42" s="58"/>
      <c r="N42" s="58" t="s">
        <v>91</v>
      </c>
      <c r="O42" s="58"/>
      <c r="P42" s="58"/>
      <c r="Q42" s="58"/>
      <c r="R42" s="58"/>
      <c r="S42" s="58"/>
      <c r="T42" s="58"/>
      <c r="U42" s="58"/>
      <c r="V42" s="58"/>
      <c r="W42" s="58" t="s">
        <v>22</v>
      </c>
      <c r="X42" s="58" t="s">
        <v>209</v>
      </c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229"/>
      <c r="AM42" s="58" t="s">
        <v>530</v>
      </c>
      <c r="AN42" s="229"/>
      <c r="AO42" s="58"/>
      <c r="AP42" s="229"/>
      <c r="AQ42" s="58"/>
      <c r="AR42" s="229"/>
      <c r="AS42" s="258"/>
      <c r="AT42" s="282"/>
      <c r="AU42" s="258" t="s">
        <v>240</v>
      </c>
      <c r="AV42" s="282"/>
      <c r="AW42" s="258"/>
      <c r="AX42">
        <f t="shared" si="0"/>
        <v>7</v>
      </c>
    </row>
    <row r="43" spans="1:50" ht="12.75">
      <c r="A43" s="467"/>
      <c r="B43" s="467"/>
      <c r="C43" s="66"/>
      <c r="D43" s="58"/>
      <c r="E43" s="61"/>
      <c r="F43" s="58"/>
      <c r="G43" s="58" t="s">
        <v>668</v>
      </c>
      <c r="H43" s="58"/>
      <c r="I43" s="58"/>
      <c r="J43" s="58"/>
      <c r="K43" s="58"/>
      <c r="L43" s="58" t="s">
        <v>55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 t="s">
        <v>40</v>
      </c>
      <c r="X43" s="58" t="s">
        <v>21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229"/>
      <c r="AM43" s="58" t="s">
        <v>470</v>
      </c>
      <c r="AN43" s="229"/>
      <c r="AO43" s="58"/>
      <c r="AP43" s="229"/>
      <c r="AQ43" s="58"/>
      <c r="AR43" s="229"/>
      <c r="AS43" s="258"/>
      <c r="AT43" s="282"/>
      <c r="AU43" s="258" t="s">
        <v>216</v>
      </c>
      <c r="AV43" s="282"/>
      <c r="AW43" s="258"/>
      <c r="AX43">
        <f t="shared" si="0"/>
        <v>6</v>
      </c>
    </row>
    <row r="44" spans="1:50" ht="12.75">
      <c r="A44" s="467"/>
      <c r="B44" s="467"/>
      <c r="C44" s="66"/>
      <c r="D44" s="58"/>
      <c r="E44" s="61"/>
      <c r="F44" s="58"/>
      <c r="G44" s="58" t="s">
        <v>3</v>
      </c>
      <c r="H44" s="58"/>
      <c r="I44" s="58"/>
      <c r="J44" s="58"/>
      <c r="K44" s="58"/>
      <c r="L44" s="58" t="s">
        <v>159</v>
      </c>
      <c r="M44" s="58"/>
      <c r="N44" s="58"/>
      <c r="O44" s="58"/>
      <c r="P44" s="58"/>
      <c r="Q44" s="58" t="s">
        <v>381</v>
      </c>
      <c r="R44" s="58"/>
      <c r="S44" s="58"/>
      <c r="T44" s="58"/>
      <c r="U44" s="58"/>
      <c r="V44" s="58"/>
      <c r="W44" s="58" t="s">
        <v>97</v>
      </c>
      <c r="X44" s="58" t="s">
        <v>205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229"/>
      <c r="AM44" s="58"/>
      <c r="AN44" s="229" t="s">
        <v>206</v>
      </c>
      <c r="AO44" s="58"/>
      <c r="AP44" s="229"/>
      <c r="AQ44" s="58"/>
      <c r="AR44" s="229"/>
      <c r="AS44" s="258"/>
      <c r="AT44" s="282"/>
      <c r="AU44" s="258" t="s">
        <v>61</v>
      </c>
      <c r="AV44" s="282"/>
      <c r="AW44" s="258"/>
      <c r="AX44">
        <f t="shared" si="0"/>
        <v>7</v>
      </c>
    </row>
    <row r="45" spans="1:50" ht="12.75">
      <c r="A45" s="467"/>
      <c r="B45" s="467"/>
      <c r="C45" s="66"/>
      <c r="D45" s="58"/>
      <c r="E45" s="61"/>
      <c r="F45" s="58"/>
      <c r="G45" s="58" t="s">
        <v>158</v>
      </c>
      <c r="H45" s="58"/>
      <c r="I45" s="58"/>
      <c r="J45" s="58"/>
      <c r="K45" s="58"/>
      <c r="L45" s="58" t="s">
        <v>314</v>
      </c>
      <c r="M45" s="58"/>
      <c r="N45" s="58"/>
      <c r="O45" s="58"/>
      <c r="P45" s="58"/>
      <c r="Q45" s="58" t="s">
        <v>14</v>
      </c>
      <c r="R45" s="58"/>
      <c r="S45" s="58"/>
      <c r="T45" s="58"/>
      <c r="U45" s="58"/>
      <c r="V45" s="58"/>
      <c r="W45" s="58" t="s">
        <v>160</v>
      </c>
      <c r="X45" s="58" t="s">
        <v>5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229"/>
      <c r="AM45" s="58" t="s">
        <v>87</v>
      </c>
      <c r="AN45" s="229" t="s">
        <v>157</v>
      </c>
      <c r="AO45" s="58"/>
      <c r="AP45" s="229"/>
      <c r="AQ45" s="58" t="s">
        <v>162</v>
      </c>
      <c r="AR45" s="229"/>
      <c r="AS45" s="258"/>
      <c r="AT45" s="282"/>
      <c r="AU45" s="258" t="s">
        <v>159</v>
      </c>
      <c r="AV45" s="282"/>
      <c r="AW45" s="258"/>
      <c r="AX45">
        <f t="shared" si="0"/>
        <v>9</v>
      </c>
    </row>
    <row r="46" spans="1:50" ht="12.75">
      <c r="A46" s="467"/>
      <c r="B46" s="467"/>
      <c r="C46" s="66"/>
      <c r="D46" s="58"/>
      <c r="E46" s="61"/>
      <c r="F46" s="58"/>
      <c r="G46" s="58" t="s">
        <v>55</v>
      </c>
      <c r="H46" s="58"/>
      <c r="I46" s="58"/>
      <c r="J46" s="58"/>
      <c r="K46" s="58"/>
      <c r="L46" s="58" t="s">
        <v>88</v>
      </c>
      <c r="M46" s="58"/>
      <c r="N46" s="58" t="s">
        <v>1</v>
      </c>
      <c r="O46" s="58"/>
      <c r="P46" s="58"/>
      <c r="Q46" s="58" t="s">
        <v>41</v>
      </c>
      <c r="R46" s="58"/>
      <c r="S46" s="58"/>
      <c r="T46" s="58"/>
      <c r="U46" s="58"/>
      <c r="V46" s="58"/>
      <c r="W46" s="58" t="s">
        <v>48</v>
      </c>
      <c r="X46" s="138" t="s">
        <v>848</v>
      </c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229"/>
      <c r="AM46" s="58"/>
      <c r="AN46" s="229" t="s">
        <v>37</v>
      </c>
      <c r="AO46" s="58"/>
      <c r="AP46" s="229"/>
      <c r="AQ46" s="58"/>
      <c r="AR46" s="229"/>
      <c r="AS46" s="258"/>
      <c r="AT46" s="282"/>
      <c r="AU46" s="258"/>
      <c r="AV46" s="282"/>
      <c r="AW46" s="258"/>
      <c r="AX46">
        <f t="shared" si="0"/>
        <v>7</v>
      </c>
    </row>
    <row r="47" spans="1:50" ht="12.75">
      <c r="A47" s="467"/>
      <c r="B47" s="467"/>
      <c r="C47" s="66"/>
      <c r="D47" s="58"/>
      <c r="E47" s="61"/>
      <c r="F47" s="58"/>
      <c r="G47" s="58" t="s">
        <v>205</v>
      </c>
      <c r="H47" s="58"/>
      <c r="I47" s="58"/>
      <c r="J47" s="58"/>
      <c r="K47" s="58"/>
      <c r="L47" s="58" t="s">
        <v>300</v>
      </c>
      <c r="M47" s="58" t="s">
        <v>76</v>
      </c>
      <c r="N47" s="58" t="s">
        <v>317</v>
      </c>
      <c r="O47" s="58" t="s">
        <v>304</v>
      </c>
      <c r="P47" s="58"/>
      <c r="Q47" s="58" t="s">
        <v>349</v>
      </c>
      <c r="R47" s="58"/>
      <c r="S47" s="58"/>
      <c r="T47" s="58" t="s">
        <v>196</v>
      </c>
      <c r="U47" s="58"/>
      <c r="V47" s="58" t="s">
        <v>206</v>
      </c>
      <c r="W47" s="58" t="s">
        <v>69</v>
      </c>
      <c r="X47" s="58"/>
      <c r="Y47" s="58"/>
      <c r="Z47" s="58" t="s">
        <v>192</v>
      </c>
      <c r="AA47" s="58"/>
      <c r="AB47" s="58"/>
      <c r="AC47" s="58"/>
      <c r="AD47" s="58"/>
      <c r="AE47" s="58" t="s">
        <v>886</v>
      </c>
      <c r="AF47" s="58" t="s">
        <v>108</v>
      </c>
      <c r="AG47" s="58"/>
      <c r="AH47" s="58" t="s">
        <v>427</v>
      </c>
      <c r="AI47" s="58" t="s">
        <v>232</v>
      </c>
      <c r="AJ47" s="58"/>
      <c r="AK47" s="58"/>
      <c r="AL47" s="229"/>
      <c r="AM47" s="58"/>
      <c r="AN47" s="229"/>
      <c r="AO47" s="58"/>
      <c r="AP47" s="229"/>
      <c r="AQ47" s="58"/>
      <c r="AR47" s="229"/>
      <c r="AS47" s="258"/>
      <c r="AT47" s="282"/>
      <c r="AU47" s="258"/>
      <c r="AV47" s="282"/>
      <c r="AW47" s="258"/>
      <c r="AX47">
        <f t="shared" si="0"/>
        <v>14</v>
      </c>
    </row>
    <row r="48" spans="1:50" ht="12.75">
      <c r="A48" s="467"/>
      <c r="B48" s="467"/>
      <c r="C48" s="66"/>
      <c r="D48" s="58"/>
      <c r="E48" s="61"/>
      <c r="F48" s="58"/>
      <c r="G48" s="58" t="s">
        <v>169</v>
      </c>
      <c r="H48" s="58" t="s">
        <v>492</v>
      </c>
      <c r="I48" s="58" t="s">
        <v>248</v>
      </c>
      <c r="J48" s="58" t="s">
        <v>475</v>
      </c>
      <c r="K48" s="58"/>
      <c r="L48" s="58" t="s">
        <v>101</v>
      </c>
      <c r="M48" s="58" t="s">
        <v>618</v>
      </c>
      <c r="N48" s="58"/>
      <c r="O48" s="58" t="s">
        <v>543</v>
      </c>
      <c r="P48" s="58"/>
      <c r="Q48" s="58" t="s">
        <v>7</v>
      </c>
      <c r="R48" s="58" t="s">
        <v>531</v>
      </c>
      <c r="S48" s="58" t="s">
        <v>535</v>
      </c>
      <c r="T48" s="58" t="s">
        <v>59</v>
      </c>
      <c r="U48" s="58"/>
      <c r="V48" s="58" t="s">
        <v>106</v>
      </c>
      <c r="W48" s="58" t="s">
        <v>153</v>
      </c>
      <c r="X48" s="58"/>
      <c r="Y48" s="58" t="s">
        <v>505</v>
      </c>
      <c r="Z48" s="58" t="s">
        <v>69</v>
      </c>
      <c r="AA48" s="58"/>
      <c r="AB48" s="58"/>
      <c r="AC48" s="58"/>
      <c r="AD48" s="58"/>
      <c r="AE48" s="58"/>
      <c r="AF48" s="58" t="s">
        <v>149</v>
      </c>
      <c r="AG48" s="58" t="s">
        <v>105</v>
      </c>
      <c r="AH48" s="58" t="s">
        <v>61</v>
      </c>
      <c r="AI48" s="58"/>
      <c r="AJ48" s="58" t="s">
        <v>102</v>
      </c>
      <c r="AK48" s="58"/>
      <c r="AL48" s="229"/>
      <c r="AM48" s="58"/>
      <c r="AN48" s="229"/>
      <c r="AO48" s="58"/>
      <c r="AP48" s="229"/>
      <c r="AQ48" s="58"/>
      <c r="AR48" s="229"/>
      <c r="AS48" s="258"/>
      <c r="AT48" s="282"/>
      <c r="AU48" s="258"/>
      <c r="AV48" s="282"/>
      <c r="AW48" s="258"/>
      <c r="AX48">
        <f t="shared" si="0"/>
        <v>19</v>
      </c>
    </row>
    <row r="49" spans="1:50" ht="12.75">
      <c r="A49" s="467"/>
      <c r="B49" s="467"/>
      <c r="C49" s="66"/>
      <c r="D49" s="58"/>
      <c r="E49" s="61"/>
      <c r="F49" s="58" t="s">
        <v>795</v>
      </c>
      <c r="G49" s="58" t="s">
        <v>799</v>
      </c>
      <c r="H49" s="58" t="s">
        <v>813</v>
      </c>
      <c r="I49" s="58" t="s">
        <v>799</v>
      </c>
      <c r="J49" s="58" t="s">
        <v>795</v>
      </c>
      <c r="K49" s="58" t="s">
        <v>799</v>
      </c>
      <c r="L49" s="58" t="s">
        <v>806</v>
      </c>
      <c r="M49" s="58" t="s">
        <v>806</v>
      </c>
      <c r="N49" s="58" t="s">
        <v>818</v>
      </c>
      <c r="O49" s="58" t="s">
        <v>798</v>
      </c>
      <c r="P49" s="58" t="s">
        <v>802</v>
      </c>
      <c r="Q49" s="58" t="s">
        <v>797</v>
      </c>
      <c r="R49" s="58" t="s">
        <v>808</v>
      </c>
      <c r="S49" s="58" t="s">
        <v>807</v>
      </c>
      <c r="T49" s="58" t="s">
        <v>799</v>
      </c>
      <c r="U49" s="58" t="s">
        <v>800</v>
      </c>
      <c r="V49" s="58" t="s">
        <v>805</v>
      </c>
      <c r="W49" s="58" t="s">
        <v>796</v>
      </c>
      <c r="X49" s="58" t="s">
        <v>806</v>
      </c>
      <c r="Y49" s="58" t="s">
        <v>799</v>
      </c>
      <c r="Z49" s="58" t="s">
        <v>798</v>
      </c>
      <c r="AA49" s="58" t="s">
        <v>800</v>
      </c>
      <c r="AB49" s="58" t="s">
        <v>808</v>
      </c>
      <c r="AC49" s="58" t="s">
        <v>794</v>
      </c>
      <c r="AD49" s="58" t="s">
        <v>818</v>
      </c>
      <c r="AE49" s="58" t="s">
        <v>795</v>
      </c>
      <c r="AF49" s="58" t="s">
        <v>818</v>
      </c>
      <c r="AG49" s="58" t="s">
        <v>797</v>
      </c>
      <c r="AH49" s="58" t="s">
        <v>810</v>
      </c>
      <c r="AI49" s="58" t="s">
        <v>815</v>
      </c>
      <c r="AJ49" s="58" t="s">
        <v>796</v>
      </c>
      <c r="AK49" s="58"/>
      <c r="AL49" s="229"/>
      <c r="AM49" s="58"/>
      <c r="AN49" s="229"/>
      <c r="AO49" s="58"/>
      <c r="AP49" s="229"/>
      <c r="AQ49" s="58"/>
      <c r="AR49" s="229"/>
      <c r="AS49" s="258"/>
      <c r="AT49" s="282"/>
      <c r="AU49" s="258"/>
      <c r="AV49" s="282"/>
      <c r="AW49" s="258"/>
      <c r="AX49">
        <f t="shared" si="0"/>
        <v>31</v>
      </c>
    </row>
    <row r="50" spans="1:50" ht="12.75">
      <c r="A50" s="467"/>
      <c r="B50" s="467"/>
      <c r="C50" s="58"/>
      <c r="D50" s="58"/>
      <c r="E50" s="61"/>
      <c r="F50" s="229"/>
      <c r="G50" s="58" t="s">
        <v>4</v>
      </c>
      <c r="H50" s="58"/>
      <c r="I50" s="58"/>
      <c r="J50" s="58"/>
      <c r="K50" s="58"/>
      <c r="L50" s="58" t="s">
        <v>29</v>
      </c>
      <c r="M50" s="58" t="s">
        <v>292</v>
      </c>
      <c r="N50" s="58" t="s">
        <v>102</v>
      </c>
      <c r="O50" s="58"/>
      <c r="P50" s="58"/>
      <c r="Q50" s="58" t="s">
        <v>5</v>
      </c>
      <c r="R50" s="58"/>
      <c r="S50" s="58"/>
      <c r="T50" s="58"/>
      <c r="U50" s="58"/>
      <c r="V50" s="58"/>
      <c r="W50" s="58" t="s">
        <v>8</v>
      </c>
      <c r="X50" s="58" t="s">
        <v>515</v>
      </c>
      <c r="Y50" s="58" t="s">
        <v>70</v>
      </c>
      <c r="Z50" s="58"/>
      <c r="AA50" s="58"/>
      <c r="AB50" s="58"/>
      <c r="AC50" s="58"/>
      <c r="AD50" s="58"/>
      <c r="AE50" s="58"/>
      <c r="AF50" s="58"/>
      <c r="AG50" s="58" t="s">
        <v>538</v>
      </c>
      <c r="AH50" s="58" t="s">
        <v>171</v>
      </c>
      <c r="AI50" s="58"/>
      <c r="AJ50" s="58"/>
      <c r="AK50" s="58" t="s">
        <v>101</v>
      </c>
      <c r="AL50" s="229" t="s">
        <v>981</v>
      </c>
      <c r="AM50" s="58" t="s">
        <v>237</v>
      </c>
      <c r="AN50" s="229"/>
      <c r="AO50" s="58"/>
      <c r="AP50" s="229"/>
      <c r="AQ50" s="58"/>
      <c r="AR50" s="229"/>
      <c r="AS50" s="258"/>
      <c r="AT50" s="282"/>
      <c r="AU50" s="258"/>
      <c r="AV50" s="282"/>
      <c r="AW50" s="258"/>
      <c r="AX50">
        <f t="shared" si="0"/>
        <v>13</v>
      </c>
    </row>
    <row r="51" spans="1:50" ht="12.75">
      <c r="A51" s="467"/>
      <c r="B51" s="467"/>
      <c r="C51" s="66"/>
      <c r="D51" s="58"/>
      <c r="E51" s="61"/>
      <c r="F51" s="229"/>
      <c r="G51" s="58" t="s">
        <v>157</v>
      </c>
      <c r="H51" s="58"/>
      <c r="I51" s="58"/>
      <c r="J51" s="58"/>
      <c r="K51" s="58"/>
      <c r="L51" s="58" t="s">
        <v>70</v>
      </c>
      <c r="M51" s="58" t="s">
        <v>1021</v>
      </c>
      <c r="N51" s="58" t="s">
        <v>32</v>
      </c>
      <c r="O51" s="58"/>
      <c r="P51" s="58"/>
      <c r="Q51" s="58" t="s">
        <v>420</v>
      </c>
      <c r="R51" s="58"/>
      <c r="S51" s="58"/>
      <c r="T51" s="58"/>
      <c r="U51" s="58"/>
      <c r="V51" s="58"/>
      <c r="W51" s="58" t="s">
        <v>535</v>
      </c>
      <c r="X51" s="58" t="s">
        <v>251</v>
      </c>
      <c r="Y51" s="58" t="s">
        <v>221</v>
      </c>
      <c r="Z51" s="58"/>
      <c r="AA51" s="58"/>
      <c r="AB51" s="58"/>
      <c r="AC51" s="58"/>
      <c r="AD51" s="58"/>
      <c r="AE51" s="58"/>
      <c r="AF51" s="58"/>
      <c r="AG51" s="58" t="s">
        <v>1</v>
      </c>
      <c r="AH51" s="58" t="s">
        <v>70</v>
      </c>
      <c r="AI51" s="58"/>
      <c r="AJ51" s="58"/>
      <c r="AK51" s="58" t="s">
        <v>280</v>
      </c>
      <c r="AL51" s="229" t="s">
        <v>289</v>
      </c>
      <c r="AM51" s="58" t="s">
        <v>290</v>
      </c>
      <c r="AN51" s="229" t="s">
        <v>394</v>
      </c>
      <c r="AO51" s="58" t="s">
        <v>62</v>
      </c>
      <c r="AP51" s="229"/>
      <c r="AQ51" s="58"/>
      <c r="AR51" s="229"/>
      <c r="AS51" s="258"/>
      <c r="AT51" s="282"/>
      <c r="AU51" s="258"/>
      <c r="AV51" s="282"/>
      <c r="AW51" s="258"/>
      <c r="AX51">
        <f t="shared" si="0"/>
        <v>15</v>
      </c>
    </row>
    <row r="52" spans="1:50" ht="12.75">
      <c r="A52" s="467"/>
      <c r="B52" s="467"/>
      <c r="C52" s="66"/>
      <c r="D52" s="58"/>
      <c r="E52" s="61"/>
      <c r="F52" s="229"/>
      <c r="G52" s="58" t="s">
        <v>171</v>
      </c>
      <c r="H52" s="58"/>
      <c r="I52" s="58"/>
      <c r="J52" s="58"/>
      <c r="K52" s="58"/>
      <c r="L52" s="58" t="s">
        <v>32</v>
      </c>
      <c r="M52" s="58" t="s">
        <v>169</v>
      </c>
      <c r="N52" s="58" t="s">
        <v>191</v>
      </c>
      <c r="O52" s="58"/>
      <c r="P52" s="58"/>
      <c r="Q52" s="58" t="s">
        <v>223</v>
      </c>
      <c r="R52" s="58"/>
      <c r="S52" s="58"/>
      <c r="T52" s="58"/>
      <c r="U52" s="58"/>
      <c r="V52" s="58"/>
      <c r="W52" s="58" t="s">
        <v>223</v>
      </c>
      <c r="X52" s="58" t="s">
        <v>475</v>
      </c>
      <c r="Y52" s="58" t="s">
        <v>341</v>
      </c>
      <c r="Z52" s="58"/>
      <c r="AA52" s="58"/>
      <c r="AB52" s="58"/>
      <c r="AC52" s="58"/>
      <c r="AD52" s="58"/>
      <c r="AE52" s="58"/>
      <c r="AF52" s="58"/>
      <c r="AG52" s="58" t="s">
        <v>13</v>
      </c>
      <c r="AH52" s="58"/>
      <c r="AI52" s="58"/>
      <c r="AJ52" s="58"/>
      <c r="AK52" s="58" t="s">
        <v>1028</v>
      </c>
      <c r="AL52" s="229" t="s">
        <v>14</v>
      </c>
      <c r="AM52" s="58" t="s">
        <v>23</v>
      </c>
      <c r="AN52" s="229" t="s">
        <v>57</v>
      </c>
      <c r="AO52" s="58" t="s">
        <v>59</v>
      </c>
      <c r="AP52" s="229" t="s">
        <v>524</v>
      </c>
      <c r="AQ52" s="58" t="s">
        <v>88</v>
      </c>
      <c r="AR52" s="229" t="s">
        <v>157</v>
      </c>
      <c r="AS52" s="258"/>
      <c r="AT52" s="282"/>
      <c r="AU52" s="258"/>
      <c r="AV52" s="282"/>
      <c r="AW52" s="258"/>
      <c r="AX52">
        <f t="shared" si="0"/>
        <v>17</v>
      </c>
    </row>
    <row r="53" spans="1:50" ht="12.75">
      <c r="A53" s="467"/>
      <c r="B53" s="467"/>
      <c r="C53" s="66"/>
      <c r="D53" s="58"/>
      <c r="E53" s="61"/>
      <c r="F53" s="22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229"/>
      <c r="AM53" s="58"/>
      <c r="AN53" s="229"/>
      <c r="AO53" s="58"/>
      <c r="AP53" s="229"/>
      <c r="AQ53" s="58"/>
      <c r="AR53" s="229"/>
      <c r="AS53" s="258"/>
      <c r="AT53" s="282"/>
      <c r="AU53" s="258"/>
      <c r="AV53" s="282"/>
      <c r="AW53" s="258"/>
      <c r="AX53">
        <f t="shared" si="0"/>
        <v>0</v>
      </c>
    </row>
    <row r="54" spans="1:50" ht="12.75">
      <c r="A54" s="467"/>
      <c r="B54" s="467"/>
      <c r="C54" s="66"/>
      <c r="D54" s="58"/>
      <c r="E54" s="61"/>
      <c r="F54" s="22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229"/>
      <c r="AM54" s="58"/>
      <c r="AN54" s="229"/>
      <c r="AO54" s="58"/>
      <c r="AP54" s="229"/>
      <c r="AQ54" s="58"/>
      <c r="AR54" s="229"/>
      <c r="AS54" s="258"/>
      <c r="AT54" s="282"/>
      <c r="AU54" s="258"/>
      <c r="AV54" s="282"/>
      <c r="AW54" s="258"/>
      <c r="AX54">
        <f t="shared" si="0"/>
        <v>0</v>
      </c>
    </row>
    <row r="55" spans="1:50" ht="12.75">
      <c r="A55" s="467"/>
      <c r="B55" s="467"/>
      <c r="C55" s="66"/>
      <c r="D55" s="58"/>
      <c r="E55" s="61"/>
      <c r="F55" s="229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229"/>
      <c r="AM55" s="58"/>
      <c r="AN55" s="229"/>
      <c r="AO55" s="58"/>
      <c r="AP55" s="229"/>
      <c r="AQ55" s="58"/>
      <c r="AR55" s="229"/>
      <c r="AS55" s="258"/>
      <c r="AT55" s="282"/>
      <c r="AU55" s="258"/>
      <c r="AV55" s="282"/>
      <c r="AW55" s="258"/>
      <c r="AX55">
        <f t="shared" si="0"/>
        <v>0</v>
      </c>
    </row>
    <row r="56" spans="1:50" ht="12.75">
      <c r="A56" s="468"/>
      <c r="B56" s="468"/>
      <c r="C56" s="67"/>
      <c r="D56" s="59"/>
      <c r="E56" s="62"/>
      <c r="F56" s="230"/>
      <c r="G56" s="59" t="s">
        <v>558</v>
      </c>
      <c r="H56" s="59"/>
      <c r="I56" s="59"/>
      <c r="J56" s="59"/>
      <c r="K56" s="59"/>
      <c r="L56" s="59" t="s">
        <v>178</v>
      </c>
      <c r="M56" s="59" t="s">
        <v>476</v>
      </c>
      <c r="N56" s="59" t="s">
        <v>23</v>
      </c>
      <c r="O56" s="59"/>
      <c r="P56" s="59"/>
      <c r="Q56" s="59" t="s">
        <v>169</v>
      </c>
      <c r="R56" s="59"/>
      <c r="S56" s="59"/>
      <c r="T56" s="59"/>
      <c r="U56" s="59"/>
      <c r="V56" s="59"/>
      <c r="W56" s="59"/>
      <c r="X56" s="59" t="s">
        <v>691</v>
      </c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230"/>
      <c r="AM56" s="59"/>
      <c r="AN56" s="230"/>
      <c r="AO56" s="59"/>
      <c r="AP56" s="230"/>
      <c r="AQ56" s="59"/>
      <c r="AR56" s="230"/>
      <c r="AS56" s="259" t="s">
        <v>691</v>
      </c>
      <c r="AT56" s="291" t="s">
        <v>208</v>
      </c>
      <c r="AU56" s="259" t="s">
        <v>69</v>
      </c>
      <c r="AV56" s="291" t="s">
        <v>570</v>
      </c>
      <c r="AW56" s="259" t="s">
        <v>288</v>
      </c>
      <c r="AX56">
        <f t="shared" si="0"/>
        <v>11</v>
      </c>
    </row>
    <row r="57" spans="1:49" ht="12.75" hidden="1" outlineLevel="1">
      <c r="A57" s="468">
        <v>4</v>
      </c>
      <c r="B57" s="468" t="s">
        <v>786</v>
      </c>
      <c r="C57" s="66"/>
      <c r="D57" s="58"/>
      <c r="E57" s="58"/>
      <c r="F57" s="56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7"/>
      <c r="AL57" s="57"/>
      <c r="AM57" s="57"/>
      <c r="AN57" s="57"/>
      <c r="AO57" s="57"/>
      <c r="AP57" s="57"/>
      <c r="AQ57" s="57"/>
      <c r="AR57" s="57"/>
      <c r="AS57" s="257"/>
      <c r="AT57" s="257"/>
      <c r="AU57" s="257"/>
      <c r="AV57" s="257"/>
      <c r="AW57" s="257"/>
    </row>
    <row r="58" spans="1:49" ht="12.75" hidden="1" outlineLevel="1">
      <c r="A58" s="469"/>
      <c r="B58" s="469"/>
      <c r="C58" s="66"/>
      <c r="D58" s="58"/>
      <c r="E58" s="58"/>
      <c r="F58" s="56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258"/>
      <c r="AT58" s="258"/>
      <c r="AU58" s="258"/>
      <c r="AV58" s="258"/>
      <c r="AW58" s="258"/>
    </row>
    <row r="59" spans="1:49" ht="12.75" hidden="1" outlineLevel="1">
      <c r="A59" s="469"/>
      <c r="B59" s="469"/>
      <c r="C59" s="66"/>
      <c r="D59" s="58"/>
      <c r="E59" s="58"/>
      <c r="F59" s="56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258"/>
      <c r="AT59" s="258"/>
      <c r="AU59" s="258"/>
      <c r="AV59" s="258"/>
      <c r="AW59" s="258"/>
    </row>
    <row r="60" spans="1:49" ht="12.75" hidden="1" outlineLevel="1">
      <c r="A60" s="469"/>
      <c r="B60" s="469"/>
      <c r="C60" s="66"/>
      <c r="D60" s="58"/>
      <c r="E60" s="58"/>
      <c r="F60" s="56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258"/>
      <c r="AT60" s="258"/>
      <c r="AU60" s="258"/>
      <c r="AV60" s="258"/>
      <c r="AW60" s="258"/>
    </row>
    <row r="61" spans="1:49" ht="12.75" hidden="1" outlineLevel="1">
      <c r="A61" s="469"/>
      <c r="B61" s="469"/>
      <c r="C61" s="66"/>
      <c r="D61" s="58"/>
      <c r="E61" s="58"/>
      <c r="F61" s="56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258"/>
      <c r="AT61" s="258"/>
      <c r="AU61" s="258"/>
      <c r="AV61" s="258"/>
      <c r="AW61" s="258"/>
    </row>
    <row r="62" spans="1:49" ht="12.75" hidden="1" outlineLevel="1">
      <c r="A62" s="469"/>
      <c r="B62" s="469"/>
      <c r="C62" s="66"/>
      <c r="D62" s="58"/>
      <c r="E62" s="58"/>
      <c r="F62" s="56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258"/>
      <c r="AT62" s="258"/>
      <c r="AU62" s="258"/>
      <c r="AV62" s="258"/>
      <c r="AW62" s="258"/>
    </row>
    <row r="63" spans="1:49" ht="12.75" hidden="1" outlineLevel="1">
      <c r="A63" s="469"/>
      <c r="B63" s="469"/>
      <c r="C63" s="66"/>
      <c r="D63" s="58"/>
      <c r="E63" s="58"/>
      <c r="F63" s="56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258"/>
      <c r="AT63" s="258"/>
      <c r="AU63" s="258"/>
      <c r="AV63" s="258"/>
      <c r="AW63" s="258"/>
    </row>
    <row r="64" spans="1:49" ht="12.75" hidden="1" outlineLevel="1">
      <c r="A64" s="469"/>
      <c r="B64" s="469"/>
      <c r="C64" s="66"/>
      <c r="D64" s="58"/>
      <c r="E64" s="58"/>
      <c r="F64" s="56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258"/>
      <c r="AT64" s="258"/>
      <c r="AU64" s="258"/>
      <c r="AV64" s="258"/>
      <c r="AW64" s="258"/>
    </row>
    <row r="65" spans="1:49" ht="12.75" hidden="1" outlineLevel="1">
      <c r="A65" s="469"/>
      <c r="B65" s="469"/>
      <c r="C65" s="66"/>
      <c r="D65" s="58"/>
      <c r="E65" s="58"/>
      <c r="F65" s="56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258"/>
      <c r="AT65" s="258"/>
      <c r="AU65" s="258"/>
      <c r="AV65" s="258"/>
      <c r="AW65" s="258"/>
    </row>
    <row r="66" spans="1:49" ht="12.75" hidden="1" outlineLevel="1">
      <c r="A66" s="469"/>
      <c r="B66" s="469"/>
      <c r="C66" s="66"/>
      <c r="D66" s="58"/>
      <c r="E66" s="58"/>
      <c r="F66" s="61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258"/>
      <c r="AT66" s="258"/>
      <c r="AU66" s="258"/>
      <c r="AV66" s="258"/>
      <c r="AW66" s="258"/>
    </row>
    <row r="67" spans="1:49" ht="12.75" hidden="1" outlineLevel="1">
      <c r="A67" s="466"/>
      <c r="B67" s="466"/>
      <c r="C67" s="66"/>
      <c r="D67" s="58"/>
      <c r="E67" s="58"/>
      <c r="F67" s="61"/>
      <c r="G67" s="58" t="s">
        <v>806</v>
      </c>
      <c r="H67" s="58" t="s">
        <v>811</v>
      </c>
      <c r="I67" s="58" t="s">
        <v>811</v>
      </c>
      <c r="J67" s="58" t="s">
        <v>795</v>
      </c>
      <c r="K67" s="58" t="s">
        <v>814</v>
      </c>
      <c r="L67" s="58" t="s">
        <v>818</v>
      </c>
      <c r="M67" s="58" t="s">
        <v>794</v>
      </c>
      <c r="N67" s="58" t="s">
        <v>811</v>
      </c>
      <c r="O67" s="58" t="s">
        <v>806</v>
      </c>
      <c r="P67" s="58" t="s">
        <v>805</v>
      </c>
      <c r="Q67" s="58" t="s">
        <v>813</v>
      </c>
      <c r="R67" s="58" t="s">
        <v>800</v>
      </c>
      <c r="S67" s="58" t="s">
        <v>796</v>
      </c>
      <c r="T67" s="58" t="s">
        <v>795</v>
      </c>
      <c r="U67" s="58" t="s">
        <v>801</v>
      </c>
      <c r="V67" s="58" t="s">
        <v>794</v>
      </c>
      <c r="W67" s="58" t="s">
        <v>807</v>
      </c>
      <c r="X67" s="58" t="s">
        <v>795</v>
      </c>
      <c r="Y67" s="58" t="s">
        <v>819</v>
      </c>
      <c r="Z67" s="58" t="s">
        <v>815</v>
      </c>
      <c r="AA67" s="58" t="s">
        <v>796</v>
      </c>
      <c r="AB67" s="58" t="s">
        <v>796</v>
      </c>
      <c r="AC67" s="58" t="s">
        <v>799</v>
      </c>
      <c r="AD67" s="58" t="s">
        <v>811</v>
      </c>
      <c r="AE67" s="58" t="s">
        <v>811</v>
      </c>
      <c r="AF67" s="58" t="s">
        <v>795</v>
      </c>
      <c r="AG67" s="58" t="s">
        <v>808</v>
      </c>
      <c r="AH67" s="58" t="s">
        <v>799</v>
      </c>
      <c r="AI67" s="58" t="s">
        <v>808</v>
      </c>
      <c r="AJ67" s="58" t="s">
        <v>806</v>
      </c>
      <c r="AK67" s="59"/>
      <c r="AL67" s="59"/>
      <c r="AM67" s="59"/>
      <c r="AN67" s="59"/>
      <c r="AO67" s="59"/>
      <c r="AP67" s="59"/>
      <c r="AQ67" s="59"/>
      <c r="AR67" s="59"/>
      <c r="AS67" s="259"/>
      <c r="AT67" s="259"/>
      <c r="AU67" s="259"/>
      <c r="AV67" s="259"/>
      <c r="AW67" s="259"/>
    </row>
    <row r="68" spans="1:50" ht="12.75" collapsed="1">
      <c r="A68" s="466">
        <v>5</v>
      </c>
      <c r="B68" s="466" t="s">
        <v>124</v>
      </c>
      <c r="C68" s="65"/>
      <c r="D68" s="57"/>
      <c r="E68" s="57"/>
      <c r="F68" s="57"/>
      <c r="G68" s="60"/>
      <c r="H68" s="57"/>
      <c r="I68" s="57"/>
      <c r="J68" s="57"/>
      <c r="K68" s="57"/>
      <c r="L68" s="57" t="s">
        <v>31</v>
      </c>
      <c r="M68" s="57"/>
      <c r="N68" s="57" t="s">
        <v>77</v>
      </c>
      <c r="O68" s="57"/>
      <c r="P68" s="57"/>
      <c r="Q68" s="57"/>
      <c r="R68" s="57"/>
      <c r="S68" s="57"/>
      <c r="T68" s="57"/>
      <c r="U68" s="57"/>
      <c r="V68" s="57"/>
      <c r="W68" s="57" t="s">
        <v>53</v>
      </c>
      <c r="X68" s="57" t="s">
        <v>23</v>
      </c>
      <c r="Y68" s="57"/>
      <c r="Z68" s="57" t="s">
        <v>99</v>
      </c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283"/>
      <c r="AL68" s="57"/>
      <c r="AM68" s="231"/>
      <c r="AN68" s="57"/>
      <c r="AO68" s="231"/>
      <c r="AP68" s="57"/>
      <c r="AQ68" s="57"/>
      <c r="AR68" s="65"/>
      <c r="AS68" s="257"/>
      <c r="AT68" s="257"/>
      <c r="AU68" s="257" t="s">
        <v>298</v>
      </c>
      <c r="AV68" s="257"/>
      <c r="AW68" s="257"/>
      <c r="AX68">
        <f aca="true" t="shared" si="1" ref="AX68:AX84">COUNTA(C68:AW68)</f>
        <v>6</v>
      </c>
    </row>
    <row r="69" spans="1:50" ht="12.75">
      <c r="A69" s="467"/>
      <c r="B69" s="467"/>
      <c r="C69" s="66"/>
      <c r="D69" s="58"/>
      <c r="E69" s="58"/>
      <c r="F69" s="58"/>
      <c r="G69" s="61"/>
      <c r="H69" s="58"/>
      <c r="I69" s="58"/>
      <c r="J69" s="58"/>
      <c r="K69" s="58"/>
      <c r="L69" s="58" t="s">
        <v>12</v>
      </c>
      <c r="M69" s="58"/>
      <c r="N69" s="58" t="s">
        <v>474</v>
      </c>
      <c r="O69" s="58"/>
      <c r="P69" s="58"/>
      <c r="Q69" s="58"/>
      <c r="R69" s="58"/>
      <c r="S69" s="58"/>
      <c r="T69" s="58"/>
      <c r="U69" s="58"/>
      <c r="V69" s="58"/>
      <c r="W69" s="58" t="s">
        <v>474</v>
      </c>
      <c r="X69" s="58" t="s">
        <v>108</v>
      </c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284"/>
      <c r="AL69" s="58"/>
      <c r="AM69" s="229" t="s">
        <v>3</v>
      </c>
      <c r="AN69" s="58"/>
      <c r="AO69" s="229"/>
      <c r="AP69" s="58"/>
      <c r="AQ69" s="58"/>
      <c r="AR69" s="66"/>
      <c r="AS69" s="258"/>
      <c r="AT69" s="258"/>
      <c r="AU69" s="258" t="s">
        <v>567</v>
      </c>
      <c r="AV69" s="258"/>
      <c r="AW69" s="258"/>
      <c r="AX69">
        <f t="shared" si="1"/>
        <v>6</v>
      </c>
    </row>
    <row r="70" spans="1:50" ht="12.75">
      <c r="A70" s="467"/>
      <c r="B70" s="467"/>
      <c r="C70" s="66"/>
      <c r="D70" s="58"/>
      <c r="E70" s="58"/>
      <c r="F70" s="58"/>
      <c r="G70" s="61"/>
      <c r="H70" s="58"/>
      <c r="I70" s="58"/>
      <c r="J70" s="58"/>
      <c r="K70" s="58"/>
      <c r="L70" s="58" t="s">
        <v>21</v>
      </c>
      <c r="M70" s="58"/>
      <c r="N70" s="58" t="s">
        <v>9</v>
      </c>
      <c r="O70" s="58"/>
      <c r="P70" s="58"/>
      <c r="Q70" s="58"/>
      <c r="R70" s="58"/>
      <c r="S70" s="58"/>
      <c r="T70" s="58"/>
      <c r="U70" s="58"/>
      <c r="V70" s="58"/>
      <c r="W70" s="58" t="s">
        <v>32</v>
      </c>
      <c r="X70" s="58" t="s">
        <v>155</v>
      </c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284"/>
      <c r="AL70" s="58"/>
      <c r="AM70" s="229" t="s">
        <v>262</v>
      </c>
      <c r="AN70" s="58"/>
      <c r="AO70" s="229"/>
      <c r="AP70" s="58"/>
      <c r="AQ70" s="58"/>
      <c r="AR70" s="66"/>
      <c r="AS70" s="258"/>
      <c r="AT70" s="258"/>
      <c r="AU70" s="258" t="s">
        <v>79</v>
      </c>
      <c r="AV70" s="258"/>
      <c r="AW70" s="258"/>
      <c r="AX70">
        <f t="shared" si="1"/>
        <v>6</v>
      </c>
    </row>
    <row r="71" spans="1:50" ht="12.75">
      <c r="A71" s="467"/>
      <c r="B71" s="467"/>
      <c r="C71" s="66"/>
      <c r="D71" s="58"/>
      <c r="E71" s="58"/>
      <c r="F71" s="58"/>
      <c r="G71" s="61"/>
      <c r="H71" s="58"/>
      <c r="I71" s="58"/>
      <c r="J71" s="58"/>
      <c r="K71" s="58"/>
      <c r="L71" s="58" t="s">
        <v>9</v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 t="s">
        <v>530</v>
      </c>
      <c r="X71" s="58" t="s">
        <v>159</v>
      </c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284"/>
      <c r="AL71" s="58"/>
      <c r="AM71" s="229" t="s">
        <v>83</v>
      </c>
      <c r="AN71" s="58"/>
      <c r="AO71" s="229"/>
      <c r="AP71" s="58"/>
      <c r="AQ71" s="58"/>
      <c r="AR71" s="66"/>
      <c r="AS71" s="258"/>
      <c r="AT71" s="258"/>
      <c r="AU71" s="258" t="s">
        <v>243</v>
      </c>
      <c r="AV71" s="258"/>
      <c r="AW71" s="258"/>
      <c r="AX71">
        <f t="shared" si="1"/>
        <v>5</v>
      </c>
    </row>
    <row r="72" spans="1:50" ht="12.75">
      <c r="A72" s="467"/>
      <c r="B72" s="467"/>
      <c r="C72" s="66"/>
      <c r="D72" s="58"/>
      <c r="E72" s="58"/>
      <c r="F72" s="58"/>
      <c r="G72" s="61"/>
      <c r="H72" s="58"/>
      <c r="I72" s="58"/>
      <c r="J72" s="58"/>
      <c r="K72" s="58"/>
      <c r="L72" s="58" t="s">
        <v>10</v>
      </c>
      <c r="M72" s="58"/>
      <c r="N72" s="58"/>
      <c r="O72" s="58"/>
      <c r="P72" s="58"/>
      <c r="Q72" s="58" t="s">
        <v>261</v>
      </c>
      <c r="R72" s="58"/>
      <c r="S72" s="58"/>
      <c r="T72" s="58"/>
      <c r="U72" s="58"/>
      <c r="V72" s="58"/>
      <c r="W72" s="58" t="s">
        <v>270</v>
      </c>
      <c r="X72" s="58" t="s">
        <v>451</v>
      </c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284"/>
      <c r="AL72" s="58"/>
      <c r="AM72" s="229"/>
      <c r="AN72" s="58" t="s">
        <v>658</v>
      </c>
      <c r="AO72" s="229"/>
      <c r="AP72" s="58"/>
      <c r="AQ72" s="58"/>
      <c r="AR72" s="66"/>
      <c r="AS72" s="258"/>
      <c r="AT72" s="258"/>
      <c r="AU72" s="258" t="s">
        <v>214</v>
      </c>
      <c r="AV72" s="258"/>
      <c r="AW72" s="258"/>
      <c r="AX72">
        <f t="shared" si="1"/>
        <v>6</v>
      </c>
    </row>
    <row r="73" spans="1:50" ht="12.75">
      <c r="A73" s="467"/>
      <c r="B73" s="467"/>
      <c r="C73" s="66"/>
      <c r="D73" s="58"/>
      <c r="E73" s="58"/>
      <c r="F73" s="58"/>
      <c r="G73" s="61"/>
      <c r="H73" s="58"/>
      <c r="I73" s="58"/>
      <c r="J73" s="58"/>
      <c r="K73" s="58"/>
      <c r="L73" s="58" t="s">
        <v>381</v>
      </c>
      <c r="M73" s="58"/>
      <c r="N73" s="58"/>
      <c r="O73" s="58"/>
      <c r="P73" s="58"/>
      <c r="Q73" s="58" t="s">
        <v>259</v>
      </c>
      <c r="R73" s="58"/>
      <c r="S73" s="58"/>
      <c r="T73" s="58"/>
      <c r="U73" s="58"/>
      <c r="V73" s="58"/>
      <c r="W73" s="58" t="s">
        <v>58</v>
      </c>
      <c r="X73" s="58" t="s">
        <v>195</v>
      </c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284"/>
      <c r="AL73" s="58"/>
      <c r="AM73" s="229" t="s">
        <v>69</v>
      </c>
      <c r="AN73" s="58" t="s">
        <v>386</v>
      </c>
      <c r="AO73" s="229"/>
      <c r="AP73" s="58"/>
      <c r="AQ73" s="58" t="s">
        <v>300</v>
      </c>
      <c r="AR73" s="66"/>
      <c r="AS73" s="258"/>
      <c r="AT73" s="258"/>
      <c r="AU73" s="258" t="s">
        <v>14</v>
      </c>
      <c r="AV73" s="258"/>
      <c r="AW73" s="258"/>
      <c r="AX73">
        <f t="shared" si="1"/>
        <v>8</v>
      </c>
    </row>
    <row r="74" spans="1:50" ht="12.75">
      <c r="A74" s="467"/>
      <c r="B74" s="467"/>
      <c r="C74" s="66"/>
      <c r="D74" s="58"/>
      <c r="E74" s="58"/>
      <c r="F74" s="58"/>
      <c r="G74" s="61"/>
      <c r="H74" s="58"/>
      <c r="I74" s="58"/>
      <c r="J74" s="58"/>
      <c r="K74" s="58"/>
      <c r="L74" s="58" t="s">
        <v>24</v>
      </c>
      <c r="M74" s="58"/>
      <c r="N74" s="58" t="s">
        <v>65</v>
      </c>
      <c r="O74" s="58"/>
      <c r="P74" s="58"/>
      <c r="Q74" s="58" t="s">
        <v>83</v>
      </c>
      <c r="R74" s="58"/>
      <c r="S74" s="58"/>
      <c r="T74" s="58"/>
      <c r="U74" s="58"/>
      <c r="V74" s="58"/>
      <c r="W74" s="58" t="s">
        <v>60</v>
      </c>
      <c r="X74" s="58" t="s">
        <v>36</v>
      </c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284"/>
      <c r="AL74" s="58"/>
      <c r="AM74" s="229"/>
      <c r="AN74" s="58" t="s">
        <v>15</v>
      </c>
      <c r="AO74" s="229"/>
      <c r="AP74" s="58"/>
      <c r="AQ74" s="58"/>
      <c r="AR74" s="66"/>
      <c r="AS74" s="258"/>
      <c r="AT74" s="258"/>
      <c r="AU74" s="258"/>
      <c r="AV74" s="258"/>
      <c r="AW74" s="258"/>
      <c r="AX74">
        <f t="shared" si="1"/>
        <v>6</v>
      </c>
    </row>
    <row r="75" spans="1:50" ht="12.75">
      <c r="A75" s="467"/>
      <c r="B75" s="467"/>
      <c r="C75" s="66"/>
      <c r="D75" s="58"/>
      <c r="E75" s="58"/>
      <c r="F75" s="58"/>
      <c r="G75" s="61"/>
      <c r="H75" s="58"/>
      <c r="I75" s="58"/>
      <c r="J75" s="58"/>
      <c r="K75" s="58"/>
      <c r="L75" s="58" t="s">
        <v>160</v>
      </c>
      <c r="M75" s="58" t="s">
        <v>234</v>
      </c>
      <c r="N75" s="58" t="s">
        <v>107</v>
      </c>
      <c r="O75" s="58" t="s">
        <v>225</v>
      </c>
      <c r="P75" s="58"/>
      <c r="Q75" s="58" t="s">
        <v>317</v>
      </c>
      <c r="R75" s="58"/>
      <c r="S75" s="58"/>
      <c r="T75" s="58" t="s">
        <v>49</v>
      </c>
      <c r="U75" s="58"/>
      <c r="V75" s="58" t="s">
        <v>374</v>
      </c>
      <c r="W75" s="58" t="s">
        <v>77</v>
      </c>
      <c r="X75" s="58"/>
      <c r="Y75" s="58"/>
      <c r="Z75" s="58" t="s">
        <v>317</v>
      </c>
      <c r="AA75" s="58"/>
      <c r="AB75" s="58"/>
      <c r="AC75" s="58"/>
      <c r="AD75" s="58"/>
      <c r="AE75" s="58" t="s">
        <v>62</v>
      </c>
      <c r="AF75" s="58" t="s">
        <v>18</v>
      </c>
      <c r="AG75" s="58"/>
      <c r="AH75" s="58" t="s">
        <v>72</v>
      </c>
      <c r="AI75" s="58" t="s">
        <v>251</v>
      </c>
      <c r="AJ75" s="58"/>
      <c r="AK75" s="284"/>
      <c r="AL75" s="58"/>
      <c r="AM75" s="229"/>
      <c r="AN75" s="58"/>
      <c r="AO75" s="229"/>
      <c r="AP75" s="58"/>
      <c r="AQ75" s="58"/>
      <c r="AR75" s="66"/>
      <c r="AS75" s="258"/>
      <c r="AT75" s="258"/>
      <c r="AU75" s="258"/>
      <c r="AV75" s="258"/>
      <c r="AW75" s="258"/>
      <c r="AX75">
        <f t="shared" si="1"/>
        <v>13</v>
      </c>
    </row>
    <row r="76" spans="1:50" ht="12.75">
      <c r="A76" s="467"/>
      <c r="B76" s="467"/>
      <c r="C76" s="66"/>
      <c r="D76" s="58"/>
      <c r="E76" s="58"/>
      <c r="F76" s="58"/>
      <c r="G76" s="61"/>
      <c r="H76" s="58" t="s">
        <v>199</v>
      </c>
      <c r="I76" s="58" t="s">
        <v>79</v>
      </c>
      <c r="J76" s="58" t="s">
        <v>261</v>
      </c>
      <c r="K76" s="58"/>
      <c r="L76" s="58" t="s">
        <v>4</v>
      </c>
      <c r="M76" s="58" t="s">
        <v>6</v>
      </c>
      <c r="N76" s="58"/>
      <c r="O76" s="58" t="s">
        <v>156</v>
      </c>
      <c r="P76" s="58"/>
      <c r="Q76" s="58" t="s">
        <v>107</v>
      </c>
      <c r="R76" s="58" t="s">
        <v>591</v>
      </c>
      <c r="S76" s="58" t="s">
        <v>106</v>
      </c>
      <c r="T76" s="58" t="s">
        <v>180</v>
      </c>
      <c r="U76" s="58"/>
      <c r="V76" s="58" t="s">
        <v>2</v>
      </c>
      <c r="W76" s="58" t="s">
        <v>23</v>
      </c>
      <c r="X76" s="58"/>
      <c r="Y76" s="58" t="s">
        <v>73</v>
      </c>
      <c r="Z76" s="58" t="s">
        <v>302</v>
      </c>
      <c r="AA76" s="58"/>
      <c r="AB76" s="58"/>
      <c r="AC76" s="58"/>
      <c r="AD76" s="58"/>
      <c r="AE76" s="58"/>
      <c r="AF76" s="58" t="s">
        <v>608</v>
      </c>
      <c r="AG76" s="58" t="s">
        <v>6</v>
      </c>
      <c r="AH76" s="58" t="s">
        <v>148</v>
      </c>
      <c r="AI76" s="58"/>
      <c r="AJ76" s="58" t="s">
        <v>200</v>
      </c>
      <c r="AK76" s="284"/>
      <c r="AL76" s="58"/>
      <c r="AM76" s="229"/>
      <c r="AN76" s="58"/>
      <c r="AO76" s="229"/>
      <c r="AP76" s="58"/>
      <c r="AQ76" s="58"/>
      <c r="AR76" s="66"/>
      <c r="AS76" s="258"/>
      <c r="AT76" s="258"/>
      <c r="AU76" s="258"/>
      <c r="AV76" s="258"/>
      <c r="AW76" s="258"/>
      <c r="AX76">
        <f t="shared" si="1"/>
        <v>18</v>
      </c>
    </row>
    <row r="77" spans="1:50" ht="12.75">
      <c r="A77" s="467"/>
      <c r="B77" s="467"/>
      <c r="C77" s="66"/>
      <c r="D77" s="58"/>
      <c r="E77" s="58"/>
      <c r="F77" s="58"/>
      <c r="G77" s="61"/>
      <c r="H77" s="58" t="s">
        <v>806</v>
      </c>
      <c r="I77" s="58" t="s">
        <v>805</v>
      </c>
      <c r="J77" s="58" t="s">
        <v>807</v>
      </c>
      <c r="K77" s="58" t="s">
        <v>812</v>
      </c>
      <c r="L77" s="58" t="s">
        <v>796</v>
      </c>
      <c r="M77" s="58" t="s">
        <v>800</v>
      </c>
      <c r="N77" s="58" t="s">
        <v>818</v>
      </c>
      <c r="O77" s="58" t="s">
        <v>806</v>
      </c>
      <c r="P77" s="58" t="s">
        <v>806</v>
      </c>
      <c r="Q77" s="58" t="s">
        <v>797</v>
      </c>
      <c r="R77" s="58" t="s">
        <v>798</v>
      </c>
      <c r="S77" s="58" t="s">
        <v>796</v>
      </c>
      <c r="T77" s="58" t="s">
        <v>799</v>
      </c>
      <c r="U77" s="58" t="s">
        <v>812</v>
      </c>
      <c r="V77" s="58" t="s">
        <v>795</v>
      </c>
      <c r="W77" s="58" t="s">
        <v>799</v>
      </c>
      <c r="X77" s="58" t="s">
        <v>807</v>
      </c>
      <c r="Y77" s="58" t="s">
        <v>801</v>
      </c>
      <c r="Z77" s="58" t="s">
        <v>799</v>
      </c>
      <c r="AA77" s="58" t="s">
        <v>795</v>
      </c>
      <c r="AB77" s="58" t="s">
        <v>796</v>
      </c>
      <c r="AC77" s="58" t="s">
        <v>801</v>
      </c>
      <c r="AD77" s="58" t="s">
        <v>796</v>
      </c>
      <c r="AE77" s="58" t="s">
        <v>800</v>
      </c>
      <c r="AF77" s="58" t="s">
        <v>795</v>
      </c>
      <c r="AG77" s="58" t="s">
        <v>813</v>
      </c>
      <c r="AH77" s="58" t="s">
        <v>806</v>
      </c>
      <c r="AI77" s="58" t="s">
        <v>808</v>
      </c>
      <c r="AJ77" s="58" t="s">
        <v>796</v>
      </c>
      <c r="AK77" s="284"/>
      <c r="AL77" s="58"/>
      <c r="AM77" s="229"/>
      <c r="AN77" s="58"/>
      <c r="AO77" s="229"/>
      <c r="AP77" s="58"/>
      <c r="AQ77" s="58"/>
      <c r="AR77" s="66"/>
      <c r="AS77" s="258"/>
      <c r="AT77" s="258"/>
      <c r="AU77" s="258"/>
      <c r="AV77" s="258"/>
      <c r="AW77" s="258"/>
      <c r="AX77">
        <f t="shared" si="1"/>
        <v>29</v>
      </c>
    </row>
    <row r="78" spans="1:50" ht="12.75">
      <c r="A78" s="467"/>
      <c r="B78" s="467"/>
      <c r="C78" s="58"/>
      <c r="D78" s="58"/>
      <c r="E78" s="58"/>
      <c r="F78" s="58"/>
      <c r="G78" s="61"/>
      <c r="H78" s="229"/>
      <c r="I78" s="58"/>
      <c r="J78" s="58"/>
      <c r="K78" s="58"/>
      <c r="L78" s="58" t="s">
        <v>271</v>
      </c>
      <c r="M78" s="66" t="s">
        <v>155</v>
      </c>
      <c r="N78" s="58" t="s">
        <v>648</v>
      </c>
      <c r="O78" s="58"/>
      <c r="P78" s="58"/>
      <c r="Q78" s="58" t="s">
        <v>108</v>
      </c>
      <c r="R78" s="58"/>
      <c r="S78" s="58"/>
      <c r="T78" s="58"/>
      <c r="U78" s="58"/>
      <c r="V78" s="58"/>
      <c r="W78" s="58" t="s">
        <v>106</v>
      </c>
      <c r="X78" s="58" t="s">
        <v>251</v>
      </c>
      <c r="Y78" s="58" t="s">
        <v>329</v>
      </c>
      <c r="Z78" s="58"/>
      <c r="AA78" s="58"/>
      <c r="AB78" s="58"/>
      <c r="AC78" s="58"/>
      <c r="AD78" s="58"/>
      <c r="AE78" s="58"/>
      <c r="AF78" s="58"/>
      <c r="AG78" s="58" t="s">
        <v>349</v>
      </c>
      <c r="AH78" s="58" t="s">
        <v>332</v>
      </c>
      <c r="AI78" s="58"/>
      <c r="AJ78" s="58"/>
      <c r="AK78" s="284" t="s">
        <v>293</v>
      </c>
      <c r="AL78" s="58" t="s">
        <v>973</v>
      </c>
      <c r="AM78" s="229" t="s">
        <v>105</v>
      </c>
      <c r="AN78" s="58"/>
      <c r="AO78" s="229"/>
      <c r="AP78" s="58"/>
      <c r="AQ78" s="58"/>
      <c r="AR78" s="66"/>
      <c r="AS78" s="258"/>
      <c r="AT78" s="258"/>
      <c r="AU78" s="258"/>
      <c r="AV78" s="258"/>
      <c r="AW78" s="258"/>
      <c r="AX78">
        <f t="shared" si="1"/>
        <v>12</v>
      </c>
    </row>
    <row r="79" spans="1:50" ht="12.75">
      <c r="A79" s="467"/>
      <c r="B79" s="467"/>
      <c r="C79" s="66"/>
      <c r="D79" s="58"/>
      <c r="E79" s="58"/>
      <c r="F79" s="58"/>
      <c r="G79" s="61"/>
      <c r="H79" s="229"/>
      <c r="I79" s="58"/>
      <c r="J79" s="58"/>
      <c r="K79" s="58"/>
      <c r="L79" s="58" t="s">
        <v>10</v>
      </c>
      <c r="M79" s="66" t="s">
        <v>294</v>
      </c>
      <c r="N79" s="58" t="s">
        <v>726</v>
      </c>
      <c r="O79" s="58"/>
      <c r="P79" s="58"/>
      <c r="Q79" s="58" t="s">
        <v>21</v>
      </c>
      <c r="R79" s="58"/>
      <c r="S79" s="58"/>
      <c r="T79" s="58"/>
      <c r="U79" s="58"/>
      <c r="V79" s="58"/>
      <c r="W79" s="58" t="s">
        <v>481</v>
      </c>
      <c r="X79" s="58" t="s">
        <v>77</v>
      </c>
      <c r="Y79" s="58" t="s">
        <v>216</v>
      </c>
      <c r="Z79" s="58"/>
      <c r="AA79" s="58"/>
      <c r="AB79" s="58"/>
      <c r="AC79" s="58"/>
      <c r="AD79" s="58"/>
      <c r="AE79" s="58"/>
      <c r="AF79" s="58"/>
      <c r="AG79" s="58" t="s">
        <v>196</v>
      </c>
      <c r="AH79" s="58" t="s">
        <v>61</v>
      </c>
      <c r="AI79" s="58"/>
      <c r="AJ79" s="58"/>
      <c r="AK79" s="229" t="s">
        <v>230</v>
      </c>
      <c r="AL79" s="58" t="s">
        <v>570</v>
      </c>
      <c r="AM79" s="229" t="s">
        <v>11</v>
      </c>
      <c r="AN79" s="58" t="s">
        <v>573</v>
      </c>
      <c r="AO79" s="229" t="s">
        <v>12</v>
      </c>
      <c r="AP79" s="58"/>
      <c r="AQ79" s="58"/>
      <c r="AR79" s="66"/>
      <c r="AS79" s="258"/>
      <c r="AT79" s="258"/>
      <c r="AU79" s="258"/>
      <c r="AV79" s="258"/>
      <c r="AW79" s="258"/>
      <c r="AX79">
        <f t="shared" si="1"/>
        <v>14</v>
      </c>
    </row>
    <row r="80" spans="1:50" ht="12.75">
      <c r="A80" s="467"/>
      <c r="B80" s="467"/>
      <c r="C80" s="66"/>
      <c r="D80" s="58"/>
      <c r="E80" s="58"/>
      <c r="F80" s="58"/>
      <c r="G80" s="61"/>
      <c r="H80" s="229"/>
      <c r="I80" s="58"/>
      <c r="J80" s="58"/>
      <c r="K80" s="58"/>
      <c r="L80" s="58" t="s">
        <v>21</v>
      </c>
      <c r="M80" s="66" t="s">
        <v>8</v>
      </c>
      <c r="N80" s="58" t="s">
        <v>190</v>
      </c>
      <c r="O80" s="58"/>
      <c r="P80" s="58"/>
      <c r="Q80" s="58" t="s">
        <v>351</v>
      </c>
      <c r="R80" s="58"/>
      <c r="S80" s="58"/>
      <c r="T80" s="58"/>
      <c r="U80" s="58"/>
      <c r="V80" s="58"/>
      <c r="W80" s="58" t="s">
        <v>453</v>
      </c>
      <c r="X80" s="58" t="s">
        <v>1034</v>
      </c>
      <c r="Y80" s="58" t="s">
        <v>107</v>
      </c>
      <c r="Z80" s="58"/>
      <c r="AA80" s="58"/>
      <c r="AB80" s="58"/>
      <c r="AC80" s="58"/>
      <c r="AD80" s="58"/>
      <c r="AE80" s="58"/>
      <c r="AF80" s="58"/>
      <c r="AG80" s="58" t="s">
        <v>223</v>
      </c>
      <c r="AH80" s="58"/>
      <c r="AI80" s="58"/>
      <c r="AJ80" s="58"/>
      <c r="AK80" s="229" t="s">
        <v>470</v>
      </c>
      <c r="AL80" s="58" t="s">
        <v>1062</v>
      </c>
      <c r="AM80" s="229" t="s">
        <v>1071</v>
      </c>
      <c r="AN80" s="58" t="s">
        <v>102</v>
      </c>
      <c r="AO80" s="229" t="s">
        <v>86</v>
      </c>
      <c r="AP80" s="58" t="s">
        <v>0</v>
      </c>
      <c r="AQ80" s="58" t="s">
        <v>1055</v>
      </c>
      <c r="AR80" s="66" t="s">
        <v>277</v>
      </c>
      <c r="AS80" s="258"/>
      <c r="AT80" s="258"/>
      <c r="AU80" s="258"/>
      <c r="AV80" s="258"/>
      <c r="AW80" s="258"/>
      <c r="AX80">
        <f t="shared" si="1"/>
        <v>16</v>
      </c>
    </row>
    <row r="81" spans="1:50" ht="12.75">
      <c r="A81" s="467"/>
      <c r="B81" s="467"/>
      <c r="C81" s="66"/>
      <c r="D81" s="58"/>
      <c r="E81" s="58"/>
      <c r="F81" s="58"/>
      <c r="G81" s="61"/>
      <c r="H81" s="229"/>
      <c r="I81" s="58"/>
      <c r="J81" s="58"/>
      <c r="K81" s="58"/>
      <c r="L81" s="58" t="s">
        <v>155</v>
      </c>
      <c r="M81" s="66" t="s">
        <v>213</v>
      </c>
      <c r="N81" s="58" t="s">
        <v>496</v>
      </c>
      <c r="O81" s="58"/>
      <c r="P81" s="58"/>
      <c r="Q81" s="58" t="s">
        <v>159</v>
      </c>
      <c r="R81" s="58"/>
      <c r="S81" s="58"/>
      <c r="T81" s="58"/>
      <c r="U81" s="58"/>
      <c r="V81" s="58"/>
      <c r="W81" s="58" t="s">
        <v>529</v>
      </c>
      <c r="X81" s="58" t="s">
        <v>166</v>
      </c>
      <c r="Y81" s="58" t="s">
        <v>332</v>
      </c>
      <c r="Z81" s="58"/>
      <c r="AA81" s="58"/>
      <c r="AB81" s="58"/>
      <c r="AC81" s="58"/>
      <c r="AD81" s="58"/>
      <c r="AE81" s="58"/>
      <c r="AF81" s="58"/>
      <c r="AG81" s="58" t="s">
        <v>633</v>
      </c>
      <c r="AH81" s="58"/>
      <c r="AI81" s="58"/>
      <c r="AJ81" s="58"/>
      <c r="AK81" s="229"/>
      <c r="AL81" s="58"/>
      <c r="AM81" s="229"/>
      <c r="AN81" s="58"/>
      <c r="AO81" s="229" t="s">
        <v>308</v>
      </c>
      <c r="AP81" s="58" t="s">
        <v>62</v>
      </c>
      <c r="AQ81" s="58" t="s">
        <v>43</v>
      </c>
      <c r="AR81" s="66"/>
      <c r="AS81" s="258"/>
      <c r="AT81" s="258"/>
      <c r="AU81" s="258"/>
      <c r="AV81" s="258"/>
      <c r="AW81" s="258"/>
      <c r="AX81">
        <f t="shared" si="1"/>
        <v>11</v>
      </c>
    </row>
    <row r="82" spans="1:50" ht="12.75">
      <c r="A82" s="467"/>
      <c r="B82" s="467"/>
      <c r="C82" s="66"/>
      <c r="D82" s="58"/>
      <c r="E82" s="58"/>
      <c r="F82" s="58"/>
      <c r="G82" s="61"/>
      <c r="H82" s="229"/>
      <c r="I82" s="58"/>
      <c r="J82" s="58"/>
      <c r="K82" s="58"/>
      <c r="L82" s="58" t="s">
        <v>375</v>
      </c>
      <c r="M82" s="66" t="s">
        <v>87</v>
      </c>
      <c r="N82" s="58" t="s">
        <v>567</v>
      </c>
      <c r="O82" s="58"/>
      <c r="P82" s="58"/>
      <c r="Q82" s="58" t="s">
        <v>302</v>
      </c>
      <c r="R82" s="58"/>
      <c r="S82" s="58"/>
      <c r="T82" s="58"/>
      <c r="U82" s="58"/>
      <c r="V82" s="58"/>
      <c r="W82" s="58" t="s">
        <v>308</v>
      </c>
      <c r="X82" s="58" t="s">
        <v>671</v>
      </c>
      <c r="Y82" s="58" t="s">
        <v>1226</v>
      </c>
      <c r="Z82" s="58"/>
      <c r="AA82" s="58"/>
      <c r="AB82" s="58"/>
      <c r="AC82" s="58"/>
      <c r="AD82" s="58"/>
      <c r="AE82" s="58"/>
      <c r="AF82" s="58"/>
      <c r="AG82" s="58" t="s">
        <v>314</v>
      </c>
      <c r="AH82" s="58"/>
      <c r="AI82" s="58"/>
      <c r="AJ82" s="58"/>
      <c r="AK82" s="229"/>
      <c r="AL82" s="58"/>
      <c r="AM82" s="229" t="s">
        <v>292</v>
      </c>
      <c r="AN82" s="58"/>
      <c r="AO82" s="229"/>
      <c r="AP82" s="58" t="s">
        <v>29</v>
      </c>
      <c r="AQ82" s="58"/>
      <c r="AR82" s="66" t="s">
        <v>501</v>
      </c>
      <c r="AS82" s="258" t="s">
        <v>1107</v>
      </c>
      <c r="AT82" s="258" t="s">
        <v>1132</v>
      </c>
      <c r="AU82" s="258"/>
      <c r="AV82" s="258"/>
      <c r="AW82" s="258"/>
      <c r="AX82">
        <f t="shared" si="1"/>
        <v>13</v>
      </c>
    </row>
    <row r="83" spans="1:50" ht="12.75">
      <c r="A83" s="467"/>
      <c r="B83" s="467"/>
      <c r="C83" s="66"/>
      <c r="D83" s="58"/>
      <c r="E83" s="58"/>
      <c r="F83" s="58"/>
      <c r="G83" s="61"/>
      <c r="H83" s="229"/>
      <c r="I83" s="58"/>
      <c r="J83" s="58"/>
      <c r="K83" s="58"/>
      <c r="L83" s="58" t="s">
        <v>229</v>
      </c>
      <c r="M83" s="66" t="s">
        <v>97</v>
      </c>
      <c r="N83" s="58" t="s">
        <v>269</v>
      </c>
      <c r="O83" s="58"/>
      <c r="P83" s="58"/>
      <c r="Q83" s="58" t="s">
        <v>77</v>
      </c>
      <c r="R83" s="58"/>
      <c r="S83" s="58"/>
      <c r="T83" s="58"/>
      <c r="U83" s="58"/>
      <c r="V83" s="58"/>
      <c r="W83" s="58"/>
      <c r="X83" s="58" t="s">
        <v>393</v>
      </c>
      <c r="Y83" s="58"/>
      <c r="Z83" s="58"/>
      <c r="AA83" s="58"/>
      <c r="AB83" s="58"/>
      <c r="AC83" s="58"/>
      <c r="AD83" s="58"/>
      <c r="AE83" s="58"/>
      <c r="AF83" s="58"/>
      <c r="AG83" s="58" t="s">
        <v>345</v>
      </c>
      <c r="AH83" s="58"/>
      <c r="AI83" s="58"/>
      <c r="AJ83" s="58"/>
      <c r="AK83" s="229"/>
      <c r="AL83" s="58"/>
      <c r="AM83" s="229" t="s">
        <v>555</v>
      </c>
      <c r="AN83" s="58"/>
      <c r="AO83" s="229"/>
      <c r="AP83" s="58"/>
      <c r="AQ83" s="58"/>
      <c r="AR83" s="66"/>
      <c r="AS83" s="258" t="s">
        <v>587</v>
      </c>
      <c r="AT83" s="258" t="s">
        <v>86</v>
      </c>
      <c r="AU83" s="258"/>
      <c r="AV83" s="258" t="s">
        <v>477</v>
      </c>
      <c r="AW83" s="258" t="s">
        <v>462</v>
      </c>
      <c r="AX83">
        <f t="shared" si="1"/>
        <v>11</v>
      </c>
    </row>
    <row r="84" spans="1:50" ht="12.75">
      <c r="A84" s="468"/>
      <c r="B84" s="468"/>
      <c r="C84" s="67"/>
      <c r="D84" s="59"/>
      <c r="E84" s="59"/>
      <c r="F84" s="59"/>
      <c r="G84" s="62"/>
      <c r="H84" s="230"/>
      <c r="I84" s="59"/>
      <c r="J84" s="59"/>
      <c r="K84" s="59"/>
      <c r="L84" s="59" t="s">
        <v>56</v>
      </c>
      <c r="M84" s="67" t="s">
        <v>472</v>
      </c>
      <c r="N84" s="59" t="s">
        <v>170</v>
      </c>
      <c r="O84" s="59"/>
      <c r="P84" s="59"/>
      <c r="Q84" s="59" t="s">
        <v>408</v>
      </c>
      <c r="R84" s="59"/>
      <c r="S84" s="59"/>
      <c r="T84" s="59"/>
      <c r="U84" s="59"/>
      <c r="V84" s="59"/>
      <c r="W84" s="59"/>
      <c r="X84" s="59" t="s">
        <v>55</v>
      </c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230"/>
      <c r="AL84" s="59"/>
      <c r="AM84" s="230"/>
      <c r="AN84" s="59"/>
      <c r="AO84" s="230"/>
      <c r="AP84" s="59"/>
      <c r="AQ84" s="59"/>
      <c r="AR84" s="67"/>
      <c r="AS84" s="259" t="s">
        <v>1</v>
      </c>
      <c r="AT84" s="259" t="s">
        <v>236</v>
      </c>
      <c r="AU84" s="259" t="s">
        <v>67</v>
      </c>
      <c r="AV84" s="259" t="s">
        <v>478</v>
      </c>
      <c r="AW84" s="259" t="s">
        <v>78</v>
      </c>
      <c r="AX84">
        <f t="shared" si="1"/>
        <v>10</v>
      </c>
    </row>
    <row r="85" spans="1:49" ht="12.75" hidden="1" outlineLevel="1">
      <c r="A85" s="468">
        <v>6</v>
      </c>
      <c r="B85" s="468" t="s">
        <v>444</v>
      </c>
      <c r="C85" s="66"/>
      <c r="D85" s="58"/>
      <c r="E85" s="58"/>
      <c r="F85" s="58"/>
      <c r="G85" s="58"/>
      <c r="H85" s="56"/>
      <c r="I85" s="58"/>
      <c r="J85" s="58"/>
      <c r="K85" s="58"/>
      <c r="L85" s="58"/>
      <c r="M85" s="66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229"/>
      <c r="AL85" s="229"/>
      <c r="AM85" s="229"/>
      <c r="AN85" s="229"/>
      <c r="AO85" s="229"/>
      <c r="AP85" s="229"/>
      <c r="AQ85" s="229"/>
      <c r="AR85" s="229"/>
      <c r="AS85" s="55"/>
      <c r="AT85" s="55"/>
      <c r="AU85" s="55"/>
      <c r="AV85" s="55"/>
      <c r="AW85" s="55"/>
    </row>
    <row r="86" spans="1:49" ht="12.75" hidden="1" outlineLevel="1">
      <c r="A86" s="469"/>
      <c r="B86" s="469"/>
      <c r="C86" s="66"/>
      <c r="D86" s="58"/>
      <c r="E86" s="58"/>
      <c r="F86" s="58"/>
      <c r="G86" s="58"/>
      <c r="H86" s="56"/>
      <c r="I86" s="58"/>
      <c r="J86" s="58"/>
      <c r="K86" s="58"/>
      <c r="L86" s="58"/>
      <c r="M86" s="66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229"/>
      <c r="AL86" s="229"/>
      <c r="AM86" s="229"/>
      <c r="AN86" s="229"/>
      <c r="AO86" s="229"/>
      <c r="AP86" s="229"/>
      <c r="AQ86" s="229"/>
      <c r="AR86" s="229"/>
      <c r="AS86" s="55"/>
      <c r="AT86" s="55"/>
      <c r="AU86" s="55"/>
      <c r="AV86" s="55"/>
      <c r="AW86" s="55"/>
    </row>
    <row r="87" spans="1:49" ht="12.75" hidden="1" outlineLevel="1">
      <c r="A87" s="469"/>
      <c r="B87" s="469"/>
      <c r="C87" s="66"/>
      <c r="D87" s="58"/>
      <c r="E87" s="58"/>
      <c r="F87" s="58"/>
      <c r="G87" s="58"/>
      <c r="H87" s="56"/>
      <c r="I87" s="58"/>
      <c r="J87" s="58"/>
      <c r="K87" s="58"/>
      <c r="L87" s="58"/>
      <c r="M87" s="66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229"/>
      <c r="AL87" s="229"/>
      <c r="AM87" s="229"/>
      <c r="AN87" s="229"/>
      <c r="AO87" s="229"/>
      <c r="AP87" s="229"/>
      <c r="AQ87" s="229"/>
      <c r="AR87" s="229"/>
      <c r="AS87" s="55"/>
      <c r="AT87" s="55"/>
      <c r="AU87" s="55"/>
      <c r="AV87" s="55"/>
      <c r="AW87" s="55"/>
    </row>
    <row r="88" spans="1:49" ht="12.75" hidden="1" outlineLevel="1">
      <c r="A88" s="469"/>
      <c r="B88" s="469"/>
      <c r="C88" s="66"/>
      <c r="D88" s="58"/>
      <c r="E88" s="58"/>
      <c r="F88" s="58"/>
      <c r="G88" s="58"/>
      <c r="H88" s="56"/>
      <c r="I88" s="58"/>
      <c r="J88" s="58"/>
      <c r="K88" s="58"/>
      <c r="L88" s="58"/>
      <c r="M88" s="66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229"/>
      <c r="AL88" s="229"/>
      <c r="AM88" s="229"/>
      <c r="AN88" s="229"/>
      <c r="AO88" s="229"/>
      <c r="AP88" s="229"/>
      <c r="AQ88" s="229"/>
      <c r="AR88" s="229"/>
      <c r="AS88" s="55"/>
      <c r="AT88" s="55"/>
      <c r="AU88" s="55"/>
      <c r="AV88" s="55"/>
      <c r="AW88" s="55"/>
    </row>
    <row r="89" spans="1:49" ht="12.75" hidden="1" outlineLevel="1">
      <c r="A89" s="469"/>
      <c r="B89" s="469"/>
      <c r="C89" s="66"/>
      <c r="D89" s="58"/>
      <c r="E89" s="58"/>
      <c r="F89" s="58"/>
      <c r="G89" s="58"/>
      <c r="H89" s="56"/>
      <c r="I89" s="58"/>
      <c r="J89" s="58"/>
      <c r="K89" s="58"/>
      <c r="L89" s="58"/>
      <c r="M89" s="66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229"/>
      <c r="AL89" s="229"/>
      <c r="AM89" s="229"/>
      <c r="AN89" s="229"/>
      <c r="AO89" s="229"/>
      <c r="AP89" s="229"/>
      <c r="AQ89" s="229"/>
      <c r="AR89" s="229"/>
      <c r="AS89" s="55"/>
      <c r="AT89" s="55"/>
      <c r="AU89" s="55"/>
      <c r="AV89" s="55"/>
      <c r="AW89" s="55"/>
    </row>
    <row r="90" spans="1:49" ht="12.75" hidden="1" outlineLevel="1">
      <c r="A90" s="469"/>
      <c r="B90" s="469"/>
      <c r="C90" s="66"/>
      <c r="D90" s="58"/>
      <c r="E90" s="58"/>
      <c r="F90" s="58"/>
      <c r="G90" s="58"/>
      <c r="H90" s="56"/>
      <c r="I90" s="58"/>
      <c r="J90" s="58"/>
      <c r="K90" s="58"/>
      <c r="L90" s="58"/>
      <c r="M90" s="66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229"/>
      <c r="AL90" s="229"/>
      <c r="AM90" s="229"/>
      <c r="AN90" s="229"/>
      <c r="AO90" s="229"/>
      <c r="AP90" s="229"/>
      <c r="AQ90" s="229"/>
      <c r="AR90" s="229"/>
      <c r="AS90" s="55"/>
      <c r="AT90" s="55"/>
      <c r="AU90" s="55"/>
      <c r="AV90" s="55"/>
      <c r="AW90" s="55"/>
    </row>
    <row r="91" spans="1:49" ht="12.75" hidden="1" outlineLevel="1">
      <c r="A91" s="469"/>
      <c r="B91" s="469"/>
      <c r="C91" s="66"/>
      <c r="D91" s="58"/>
      <c r="E91" s="58"/>
      <c r="F91" s="58"/>
      <c r="G91" s="58"/>
      <c r="H91" s="56"/>
      <c r="I91" s="58"/>
      <c r="J91" s="58"/>
      <c r="K91" s="58"/>
      <c r="L91" s="58"/>
      <c r="M91" s="66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229"/>
      <c r="AL91" s="229"/>
      <c r="AM91" s="229"/>
      <c r="AN91" s="229"/>
      <c r="AO91" s="229"/>
      <c r="AP91" s="229"/>
      <c r="AQ91" s="229"/>
      <c r="AR91" s="229"/>
      <c r="AS91" s="55"/>
      <c r="AT91" s="55"/>
      <c r="AU91" s="55"/>
      <c r="AV91" s="55"/>
      <c r="AW91" s="55"/>
    </row>
    <row r="92" spans="1:49" ht="12.75" hidden="1" outlineLevel="1">
      <c r="A92" s="469"/>
      <c r="B92" s="469"/>
      <c r="C92" s="66"/>
      <c r="D92" s="58"/>
      <c r="E92" s="58"/>
      <c r="F92" s="58"/>
      <c r="G92" s="58"/>
      <c r="H92" s="56"/>
      <c r="I92" s="58"/>
      <c r="J92" s="58"/>
      <c r="K92" s="58"/>
      <c r="L92" s="58"/>
      <c r="M92" s="66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229"/>
      <c r="AL92" s="229"/>
      <c r="AM92" s="229"/>
      <c r="AN92" s="229"/>
      <c r="AO92" s="229"/>
      <c r="AP92" s="229"/>
      <c r="AQ92" s="229"/>
      <c r="AR92" s="229"/>
      <c r="AS92" s="55"/>
      <c r="AT92" s="55"/>
      <c r="AU92" s="55"/>
      <c r="AV92" s="55"/>
      <c r="AW92" s="55"/>
    </row>
    <row r="93" spans="1:49" ht="12.75" hidden="1" outlineLevel="1">
      <c r="A93" s="469"/>
      <c r="B93" s="469"/>
      <c r="C93" s="66"/>
      <c r="D93" s="58"/>
      <c r="E93" s="58"/>
      <c r="F93" s="58"/>
      <c r="G93" s="58"/>
      <c r="H93" s="61"/>
      <c r="I93" s="58"/>
      <c r="J93" s="58"/>
      <c r="K93" s="58"/>
      <c r="L93" s="58"/>
      <c r="M93" s="66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229"/>
      <c r="AL93" s="229"/>
      <c r="AM93" s="229"/>
      <c r="AN93" s="229"/>
      <c r="AO93" s="229"/>
      <c r="AP93" s="229"/>
      <c r="AQ93" s="229"/>
      <c r="AR93" s="229"/>
      <c r="AS93" s="55"/>
      <c r="AT93" s="55"/>
      <c r="AU93" s="55"/>
      <c r="AV93" s="55"/>
      <c r="AW93" s="55"/>
    </row>
    <row r="94" spans="1:49" ht="12.75" hidden="1" outlineLevel="1">
      <c r="A94" s="469"/>
      <c r="B94" s="469"/>
      <c r="C94" s="66"/>
      <c r="D94" s="58"/>
      <c r="E94" s="58"/>
      <c r="F94" s="58"/>
      <c r="G94" s="58"/>
      <c r="H94" s="61"/>
      <c r="I94" s="58" t="s">
        <v>549</v>
      </c>
      <c r="J94" s="58" t="s">
        <v>204</v>
      </c>
      <c r="K94" s="58"/>
      <c r="L94" s="58" t="s">
        <v>378</v>
      </c>
      <c r="M94" s="66" t="s">
        <v>351</v>
      </c>
      <c r="N94" s="58"/>
      <c r="O94" s="58" t="s">
        <v>581</v>
      </c>
      <c r="P94" s="58"/>
      <c r="Q94" s="58" t="s">
        <v>61</v>
      </c>
      <c r="R94" s="58" t="s">
        <v>5</v>
      </c>
      <c r="S94" s="58" t="s">
        <v>237</v>
      </c>
      <c r="T94" s="58" t="s">
        <v>155</v>
      </c>
      <c r="U94" s="58"/>
      <c r="V94" s="58" t="s">
        <v>108</v>
      </c>
      <c r="W94" s="58" t="s">
        <v>0</v>
      </c>
      <c r="X94" s="58"/>
      <c r="Y94" s="58" t="s">
        <v>70</v>
      </c>
      <c r="Z94" s="58" t="s">
        <v>31</v>
      </c>
      <c r="AA94" s="58"/>
      <c r="AB94" s="58"/>
      <c r="AC94" s="58"/>
      <c r="AD94" s="58"/>
      <c r="AE94" s="58"/>
      <c r="AF94" s="58" t="s">
        <v>148</v>
      </c>
      <c r="AG94" s="58" t="s">
        <v>171</v>
      </c>
      <c r="AH94" s="58" t="s">
        <v>47</v>
      </c>
      <c r="AI94" s="58"/>
      <c r="AJ94" s="58" t="s">
        <v>1</v>
      </c>
      <c r="AK94" s="229"/>
      <c r="AL94" s="229"/>
      <c r="AM94" s="229"/>
      <c r="AN94" s="229"/>
      <c r="AO94" s="229"/>
      <c r="AP94" s="229"/>
      <c r="AQ94" s="229"/>
      <c r="AR94" s="229"/>
      <c r="AS94" s="55"/>
      <c r="AT94" s="55"/>
      <c r="AU94" s="55"/>
      <c r="AV94" s="55"/>
      <c r="AW94" s="55"/>
    </row>
    <row r="95" spans="1:49" ht="12.75" hidden="1" outlineLevel="1">
      <c r="A95" s="469"/>
      <c r="B95" s="469"/>
      <c r="C95" s="67"/>
      <c r="D95" s="59"/>
      <c r="E95" s="59"/>
      <c r="F95" s="59"/>
      <c r="G95" s="59"/>
      <c r="H95" s="62"/>
      <c r="I95" s="59" t="s">
        <v>805</v>
      </c>
      <c r="J95" s="59" t="s">
        <v>811</v>
      </c>
      <c r="K95" s="59" t="s">
        <v>806</v>
      </c>
      <c r="L95" s="59" t="s">
        <v>800</v>
      </c>
      <c r="M95" s="67" t="s">
        <v>806</v>
      </c>
      <c r="N95" s="59" t="s">
        <v>796</v>
      </c>
      <c r="O95" s="59" t="s">
        <v>796</v>
      </c>
      <c r="P95" s="59" t="s">
        <v>807</v>
      </c>
      <c r="Q95" s="59" t="s">
        <v>796</v>
      </c>
      <c r="R95" s="59" t="s">
        <v>810</v>
      </c>
      <c r="S95" s="59" t="s">
        <v>796</v>
      </c>
      <c r="T95" s="59" t="s">
        <v>821</v>
      </c>
      <c r="U95" s="59" t="s">
        <v>806</v>
      </c>
      <c r="V95" s="59" t="s">
        <v>806</v>
      </c>
      <c r="W95" s="59" t="s">
        <v>799</v>
      </c>
      <c r="X95" s="59" t="s">
        <v>794</v>
      </c>
      <c r="Y95" s="59" t="s">
        <v>799</v>
      </c>
      <c r="Z95" s="59" t="s">
        <v>818</v>
      </c>
      <c r="AA95" s="59" t="s">
        <v>807</v>
      </c>
      <c r="AB95" s="59" t="s">
        <v>796</v>
      </c>
      <c r="AC95" s="59" t="s">
        <v>808</v>
      </c>
      <c r="AD95" s="59" t="s">
        <v>806</v>
      </c>
      <c r="AE95" s="59" t="s">
        <v>813</v>
      </c>
      <c r="AF95" s="59" t="s">
        <v>797</v>
      </c>
      <c r="AG95" s="59" t="s">
        <v>808</v>
      </c>
      <c r="AH95" s="59" t="s">
        <v>799</v>
      </c>
      <c r="AI95" s="59" t="s">
        <v>799</v>
      </c>
      <c r="AJ95" s="59" t="s">
        <v>811</v>
      </c>
      <c r="AK95" s="229"/>
      <c r="AL95" s="229"/>
      <c r="AM95" s="229"/>
      <c r="AN95" s="229"/>
      <c r="AO95" s="229"/>
      <c r="AP95" s="229"/>
      <c r="AQ95" s="229"/>
      <c r="AR95" s="229"/>
      <c r="AS95" s="55"/>
      <c r="AT95" s="55"/>
      <c r="AU95" s="55"/>
      <c r="AV95" s="55"/>
      <c r="AW95" s="55"/>
    </row>
    <row r="96" spans="1:49" ht="12.75" hidden="1" outlineLevel="1">
      <c r="A96" s="469">
        <v>7</v>
      </c>
      <c r="B96" s="469" t="s">
        <v>445</v>
      </c>
      <c r="C96" s="65"/>
      <c r="D96" s="57"/>
      <c r="E96" s="57"/>
      <c r="F96" s="57"/>
      <c r="G96" s="54"/>
      <c r="H96" s="57"/>
      <c r="I96" s="56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229"/>
      <c r="AL96" s="229"/>
      <c r="AM96" s="229"/>
      <c r="AN96" s="229"/>
      <c r="AO96" s="229"/>
      <c r="AP96" s="229"/>
      <c r="AQ96" s="229"/>
      <c r="AR96" s="229"/>
      <c r="AS96" s="55"/>
      <c r="AT96" s="55"/>
      <c r="AU96" s="55"/>
      <c r="AV96" s="55"/>
      <c r="AW96" s="55"/>
    </row>
    <row r="97" spans="1:49" ht="12.75" hidden="1" outlineLevel="1">
      <c r="A97" s="469"/>
      <c r="B97" s="469"/>
      <c r="C97" s="66"/>
      <c r="D97" s="58"/>
      <c r="E97" s="58"/>
      <c r="F97" s="58"/>
      <c r="G97" s="54"/>
      <c r="H97" s="58"/>
      <c r="I97" s="56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229"/>
      <c r="AL97" s="229"/>
      <c r="AM97" s="229"/>
      <c r="AN97" s="229"/>
      <c r="AO97" s="229"/>
      <c r="AP97" s="229"/>
      <c r="AQ97" s="229"/>
      <c r="AR97" s="229"/>
      <c r="AS97" s="55"/>
      <c r="AT97" s="55"/>
      <c r="AU97" s="55"/>
      <c r="AV97" s="55"/>
      <c r="AW97" s="55"/>
    </row>
    <row r="98" spans="1:49" ht="12.75" hidden="1" outlineLevel="1">
      <c r="A98" s="469"/>
      <c r="B98" s="469"/>
      <c r="C98" s="66"/>
      <c r="D98" s="58"/>
      <c r="E98" s="58"/>
      <c r="F98" s="58"/>
      <c r="G98" s="54"/>
      <c r="H98" s="58"/>
      <c r="I98" s="56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229"/>
      <c r="AL98" s="229"/>
      <c r="AM98" s="229"/>
      <c r="AN98" s="229"/>
      <c r="AO98" s="229"/>
      <c r="AP98" s="229"/>
      <c r="AQ98" s="229"/>
      <c r="AR98" s="229"/>
      <c r="AS98" s="55"/>
      <c r="AT98" s="55"/>
      <c r="AU98" s="55"/>
      <c r="AV98" s="55"/>
      <c r="AW98" s="55"/>
    </row>
    <row r="99" spans="1:49" ht="12.75" hidden="1" outlineLevel="1">
      <c r="A99" s="469"/>
      <c r="B99" s="469"/>
      <c r="C99" s="66"/>
      <c r="D99" s="58"/>
      <c r="E99" s="58"/>
      <c r="F99" s="58"/>
      <c r="G99" s="54"/>
      <c r="H99" s="58"/>
      <c r="I99" s="56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229"/>
      <c r="AL99" s="229"/>
      <c r="AM99" s="229"/>
      <c r="AN99" s="229"/>
      <c r="AO99" s="229"/>
      <c r="AP99" s="229"/>
      <c r="AQ99" s="229"/>
      <c r="AR99" s="229"/>
      <c r="AS99" s="55"/>
      <c r="AT99" s="55"/>
      <c r="AU99" s="55"/>
      <c r="AV99" s="55"/>
      <c r="AW99" s="55"/>
    </row>
    <row r="100" spans="1:49" ht="12.75" hidden="1" outlineLevel="1">
      <c r="A100" s="469"/>
      <c r="B100" s="469"/>
      <c r="C100" s="66"/>
      <c r="D100" s="58"/>
      <c r="E100" s="58"/>
      <c r="F100" s="58"/>
      <c r="G100" s="54"/>
      <c r="H100" s="58"/>
      <c r="I100" s="56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229"/>
      <c r="AL100" s="229"/>
      <c r="AM100" s="229"/>
      <c r="AN100" s="229"/>
      <c r="AO100" s="229"/>
      <c r="AP100" s="229"/>
      <c r="AQ100" s="229"/>
      <c r="AR100" s="229"/>
      <c r="AS100" s="55"/>
      <c r="AT100" s="55"/>
      <c r="AU100" s="55"/>
      <c r="AV100" s="55"/>
      <c r="AW100" s="55"/>
    </row>
    <row r="101" spans="1:49" ht="12.75" hidden="1" outlineLevel="1">
      <c r="A101" s="469"/>
      <c r="B101" s="469"/>
      <c r="C101" s="66"/>
      <c r="D101" s="58"/>
      <c r="E101" s="58"/>
      <c r="F101" s="58"/>
      <c r="G101" s="54"/>
      <c r="H101" s="58"/>
      <c r="I101" s="56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229"/>
      <c r="AL101" s="229"/>
      <c r="AM101" s="229"/>
      <c r="AN101" s="229"/>
      <c r="AO101" s="229"/>
      <c r="AP101" s="229"/>
      <c r="AQ101" s="229"/>
      <c r="AR101" s="229"/>
      <c r="AS101" s="55"/>
      <c r="AT101" s="55"/>
      <c r="AU101" s="55"/>
      <c r="AV101" s="55"/>
      <c r="AW101" s="55"/>
    </row>
    <row r="102" spans="1:49" ht="12.75" hidden="1" outlineLevel="1">
      <c r="A102" s="469"/>
      <c r="B102" s="469"/>
      <c r="C102" s="66"/>
      <c r="D102" s="58"/>
      <c r="E102" s="58"/>
      <c r="F102" s="58"/>
      <c r="G102" s="54"/>
      <c r="H102" s="58"/>
      <c r="I102" s="56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229"/>
      <c r="AL102" s="229"/>
      <c r="AM102" s="229"/>
      <c r="AN102" s="229"/>
      <c r="AO102" s="229"/>
      <c r="AP102" s="229"/>
      <c r="AQ102" s="229"/>
      <c r="AR102" s="229"/>
      <c r="AS102" s="55"/>
      <c r="AT102" s="55"/>
      <c r="AU102" s="55"/>
      <c r="AV102" s="55"/>
      <c r="AW102" s="55"/>
    </row>
    <row r="103" spans="1:49" ht="12.75" hidden="1" outlineLevel="1">
      <c r="A103" s="469"/>
      <c r="B103" s="469"/>
      <c r="C103" s="66"/>
      <c r="D103" s="58"/>
      <c r="E103" s="58"/>
      <c r="F103" s="58"/>
      <c r="G103" s="54"/>
      <c r="H103" s="58"/>
      <c r="I103" s="56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229"/>
      <c r="AL103" s="229"/>
      <c r="AM103" s="229"/>
      <c r="AN103" s="229"/>
      <c r="AO103" s="229"/>
      <c r="AP103" s="229"/>
      <c r="AQ103" s="229"/>
      <c r="AR103" s="229"/>
      <c r="AS103" s="55"/>
      <c r="AT103" s="55"/>
      <c r="AU103" s="55"/>
      <c r="AV103" s="55"/>
      <c r="AW103" s="55"/>
    </row>
    <row r="104" spans="1:49" ht="12.75" hidden="1" outlineLevel="1">
      <c r="A104" s="469"/>
      <c r="B104" s="469"/>
      <c r="C104" s="66"/>
      <c r="D104" s="58"/>
      <c r="E104" s="58"/>
      <c r="F104" s="58"/>
      <c r="G104" s="54"/>
      <c r="H104" s="58"/>
      <c r="I104" s="61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229"/>
      <c r="AL104" s="229"/>
      <c r="AM104" s="229"/>
      <c r="AN104" s="229"/>
      <c r="AO104" s="229"/>
      <c r="AP104" s="229"/>
      <c r="AQ104" s="229"/>
      <c r="AR104" s="229"/>
      <c r="AS104" s="55"/>
      <c r="AT104" s="55"/>
      <c r="AU104" s="55"/>
      <c r="AV104" s="55"/>
      <c r="AW104" s="55"/>
    </row>
    <row r="105" spans="1:49" ht="12.75" hidden="1" outlineLevel="1">
      <c r="A105" s="469"/>
      <c r="B105" s="469"/>
      <c r="C105" s="66"/>
      <c r="D105" s="58"/>
      <c r="E105" s="58"/>
      <c r="F105" s="58"/>
      <c r="G105" s="54"/>
      <c r="H105" s="58"/>
      <c r="I105" s="61"/>
      <c r="J105" s="58" t="s">
        <v>215</v>
      </c>
      <c r="K105" s="58"/>
      <c r="L105" s="58" t="s">
        <v>87</v>
      </c>
      <c r="M105" s="58" t="s">
        <v>152</v>
      </c>
      <c r="N105" s="58"/>
      <c r="O105" s="58" t="s">
        <v>78</v>
      </c>
      <c r="P105" s="58"/>
      <c r="Q105" s="58" t="s">
        <v>457</v>
      </c>
      <c r="R105" s="58" t="s">
        <v>456</v>
      </c>
      <c r="S105" s="58" t="s">
        <v>209</v>
      </c>
      <c r="T105" s="58" t="s">
        <v>345</v>
      </c>
      <c r="U105" s="58"/>
      <c r="V105" s="58" t="s">
        <v>402</v>
      </c>
      <c r="W105" s="58" t="s">
        <v>47</v>
      </c>
      <c r="X105" s="58"/>
      <c r="Y105" s="58" t="s">
        <v>558</v>
      </c>
      <c r="Z105" s="58" t="s">
        <v>62</v>
      </c>
      <c r="AA105" s="58"/>
      <c r="AB105" s="58"/>
      <c r="AC105" s="58"/>
      <c r="AD105" s="58"/>
      <c r="AE105" s="58"/>
      <c r="AF105" s="58" t="s">
        <v>590</v>
      </c>
      <c r="AG105" s="58" t="s">
        <v>159</v>
      </c>
      <c r="AH105" s="58" t="s">
        <v>261</v>
      </c>
      <c r="AI105" s="58"/>
      <c r="AJ105" s="58" t="s">
        <v>102</v>
      </c>
      <c r="AK105" s="229"/>
      <c r="AL105" s="229"/>
      <c r="AM105" s="229"/>
      <c r="AN105" s="229"/>
      <c r="AO105" s="229"/>
      <c r="AP105" s="229"/>
      <c r="AQ105" s="229"/>
      <c r="AR105" s="229"/>
      <c r="AS105" s="55"/>
      <c r="AT105" s="55"/>
      <c r="AU105" s="55"/>
      <c r="AV105" s="55"/>
      <c r="AW105" s="55"/>
    </row>
    <row r="106" spans="1:49" ht="12.75" hidden="1" outlineLevel="1">
      <c r="A106" s="469"/>
      <c r="B106" s="469"/>
      <c r="C106" s="67"/>
      <c r="D106" s="59"/>
      <c r="E106" s="59"/>
      <c r="F106" s="59"/>
      <c r="G106" s="54"/>
      <c r="H106" s="59"/>
      <c r="I106" s="62"/>
      <c r="J106" s="59" t="s">
        <v>799</v>
      </c>
      <c r="K106" s="59" t="s">
        <v>813</v>
      </c>
      <c r="L106" s="59" t="s">
        <v>812</v>
      </c>
      <c r="M106" s="59" t="s">
        <v>818</v>
      </c>
      <c r="N106" s="59" t="s">
        <v>799</v>
      </c>
      <c r="O106" s="59" t="s">
        <v>808</v>
      </c>
      <c r="P106" s="59" t="s">
        <v>807</v>
      </c>
      <c r="Q106" s="59" t="s">
        <v>805</v>
      </c>
      <c r="R106" s="59" t="s">
        <v>802</v>
      </c>
      <c r="S106" s="59" t="s">
        <v>806</v>
      </c>
      <c r="T106" s="59" t="s">
        <v>821</v>
      </c>
      <c r="U106" s="59" t="s">
        <v>796</v>
      </c>
      <c r="V106" s="59" t="s">
        <v>806</v>
      </c>
      <c r="W106" s="59" t="s">
        <v>799</v>
      </c>
      <c r="X106" s="59" t="s">
        <v>795</v>
      </c>
      <c r="Y106" s="59" t="s">
        <v>800</v>
      </c>
      <c r="Z106" s="59" t="s">
        <v>818</v>
      </c>
      <c r="AA106" s="59" t="s">
        <v>796</v>
      </c>
      <c r="AB106" s="59" t="s">
        <v>796</v>
      </c>
      <c r="AC106" s="59" t="s">
        <v>805</v>
      </c>
      <c r="AD106" s="59" t="s">
        <v>795</v>
      </c>
      <c r="AE106" s="59" t="s">
        <v>795</v>
      </c>
      <c r="AF106" s="59" t="s">
        <v>800</v>
      </c>
      <c r="AG106" s="59" t="s">
        <v>811</v>
      </c>
      <c r="AH106" s="59" t="s">
        <v>795</v>
      </c>
      <c r="AI106" s="59" t="s">
        <v>806</v>
      </c>
      <c r="AJ106" s="59" t="s">
        <v>805</v>
      </c>
      <c r="AK106" s="229"/>
      <c r="AL106" s="229"/>
      <c r="AM106" s="229"/>
      <c r="AN106" s="229"/>
      <c r="AO106" s="229"/>
      <c r="AP106" s="229"/>
      <c r="AQ106" s="229"/>
      <c r="AR106" s="229"/>
      <c r="AS106" s="55"/>
      <c r="AT106" s="55"/>
      <c r="AU106" s="55"/>
      <c r="AV106" s="55"/>
      <c r="AW106" s="55"/>
    </row>
    <row r="107" spans="1:49" ht="12.75" hidden="1" outlineLevel="1">
      <c r="A107" s="469">
        <v>8</v>
      </c>
      <c r="B107" s="469" t="s">
        <v>435</v>
      </c>
      <c r="C107" s="65"/>
      <c r="D107" s="57"/>
      <c r="E107" s="57"/>
      <c r="F107" s="57"/>
      <c r="G107" s="57"/>
      <c r="H107" s="54"/>
      <c r="I107" s="57"/>
      <c r="J107" s="56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229"/>
      <c r="AL107" s="229"/>
      <c r="AM107" s="229"/>
      <c r="AN107" s="229"/>
      <c r="AO107" s="229"/>
      <c r="AP107" s="229"/>
      <c r="AQ107" s="229"/>
      <c r="AR107" s="229"/>
      <c r="AS107" s="55"/>
      <c r="AT107" s="55"/>
      <c r="AU107" s="55"/>
      <c r="AV107" s="55"/>
      <c r="AW107" s="55"/>
    </row>
    <row r="108" spans="1:49" ht="12.75" hidden="1" outlineLevel="1">
      <c r="A108" s="469"/>
      <c r="B108" s="469"/>
      <c r="C108" s="66"/>
      <c r="D108" s="58"/>
      <c r="E108" s="58"/>
      <c r="F108" s="58"/>
      <c r="G108" s="58"/>
      <c r="H108" s="54"/>
      <c r="I108" s="58"/>
      <c r="J108" s="56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229"/>
      <c r="AL108" s="229"/>
      <c r="AM108" s="229"/>
      <c r="AN108" s="229"/>
      <c r="AO108" s="229"/>
      <c r="AP108" s="229"/>
      <c r="AQ108" s="229"/>
      <c r="AR108" s="229"/>
      <c r="AS108" s="55"/>
      <c r="AT108" s="55"/>
      <c r="AU108" s="55"/>
      <c r="AV108" s="55"/>
      <c r="AW108" s="55"/>
    </row>
    <row r="109" spans="1:49" ht="12.75" hidden="1" outlineLevel="1">
      <c r="A109" s="469"/>
      <c r="B109" s="469"/>
      <c r="C109" s="66"/>
      <c r="D109" s="58"/>
      <c r="E109" s="58"/>
      <c r="F109" s="58"/>
      <c r="G109" s="58"/>
      <c r="H109" s="54"/>
      <c r="I109" s="58"/>
      <c r="J109" s="56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229"/>
      <c r="AL109" s="229"/>
      <c r="AM109" s="229"/>
      <c r="AN109" s="229"/>
      <c r="AO109" s="229"/>
      <c r="AP109" s="229"/>
      <c r="AQ109" s="229"/>
      <c r="AR109" s="229"/>
      <c r="AS109" s="55"/>
      <c r="AT109" s="55"/>
      <c r="AU109" s="55"/>
      <c r="AV109" s="55"/>
      <c r="AW109" s="55"/>
    </row>
    <row r="110" spans="1:49" ht="12.75" hidden="1" outlineLevel="1">
      <c r="A110" s="469"/>
      <c r="B110" s="469"/>
      <c r="C110" s="66"/>
      <c r="D110" s="58"/>
      <c r="E110" s="58"/>
      <c r="F110" s="58"/>
      <c r="G110" s="58"/>
      <c r="H110" s="54"/>
      <c r="I110" s="58"/>
      <c r="J110" s="56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229"/>
      <c r="AL110" s="229"/>
      <c r="AM110" s="229"/>
      <c r="AN110" s="229"/>
      <c r="AO110" s="229"/>
      <c r="AP110" s="229"/>
      <c r="AQ110" s="229"/>
      <c r="AR110" s="229"/>
      <c r="AS110" s="55"/>
      <c r="AT110" s="55"/>
      <c r="AU110" s="55"/>
      <c r="AV110" s="55"/>
      <c r="AW110" s="55"/>
    </row>
    <row r="111" spans="1:49" ht="12.75" hidden="1" outlineLevel="1">
      <c r="A111" s="469"/>
      <c r="B111" s="469"/>
      <c r="C111" s="66"/>
      <c r="D111" s="58"/>
      <c r="E111" s="58"/>
      <c r="F111" s="58"/>
      <c r="G111" s="58"/>
      <c r="H111" s="54"/>
      <c r="I111" s="58"/>
      <c r="J111" s="56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229"/>
      <c r="AL111" s="229"/>
      <c r="AM111" s="229"/>
      <c r="AN111" s="229"/>
      <c r="AO111" s="229"/>
      <c r="AP111" s="229"/>
      <c r="AQ111" s="229"/>
      <c r="AR111" s="229"/>
      <c r="AS111" s="55"/>
      <c r="AT111" s="55"/>
      <c r="AU111" s="55"/>
      <c r="AV111" s="55"/>
      <c r="AW111" s="55"/>
    </row>
    <row r="112" spans="1:49" ht="12.75" hidden="1" outlineLevel="1">
      <c r="A112" s="469"/>
      <c r="B112" s="469"/>
      <c r="C112" s="66"/>
      <c r="D112" s="58"/>
      <c r="E112" s="58"/>
      <c r="F112" s="58"/>
      <c r="G112" s="58"/>
      <c r="H112" s="54"/>
      <c r="I112" s="58"/>
      <c r="J112" s="56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229"/>
      <c r="AL112" s="229"/>
      <c r="AM112" s="229"/>
      <c r="AN112" s="229"/>
      <c r="AO112" s="229"/>
      <c r="AP112" s="229"/>
      <c r="AQ112" s="229"/>
      <c r="AR112" s="229"/>
      <c r="AS112" s="55"/>
      <c r="AT112" s="55"/>
      <c r="AU112" s="55"/>
      <c r="AV112" s="55"/>
      <c r="AW112" s="55"/>
    </row>
    <row r="113" spans="1:49" ht="12.75" hidden="1" outlineLevel="1">
      <c r="A113" s="469"/>
      <c r="B113" s="469"/>
      <c r="C113" s="66"/>
      <c r="D113" s="58"/>
      <c r="E113" s="58"/>
      <c r="F113" s="58"/>
      <c r="G113" s="58"/>
      <c r="H113" s="54"/>
      <c r="I113" s="58"/>
      <c r="J113" s="56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229"/>
      <c r="AL113" s="229"/>
      <c r="AM113" s="229"/>
      <c r="AN113" s="229"/>
      <c r="AO113" s="229"/>
      <c r="AP113" s="229"/>
      <c r="AQ113" s="229"/>
      <c r="AR113" s="229"/>
      <c r="AS113" s="55"/>
      <c r="AT113" s="55"/>
      <c r="AU113" s="55"/>
      <c r="AV113" s="55"/>
      <c r="AW113" s="55"/>
    </row>
    <row r="114" spans="1:49" ht="12.75" hidden="1" outlineLevel="1">
      <c r="A114" s="469"/>
      <c r="B114" s="469"/>
      <c r="C114" s="66"/>
      <c r="D114" s="58"/>
      <c r="E114" s="58"/>
      <c r="F114" s="58"/>
      <c r="G114" s="58"/>
      <c r="H114" s="54"/>
      <c r="I114" s="58"/>
      <c r="J114" s="56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229"/>
      <c r="AL114" s="229"/>
      <c r="AM114" s="229"/>
      <c r="AN114" s="229"/>
      <c r="AO114" s="229"/>
      <c r="AP114" s="229"/>
      <c r="AQ114" s="229"/>
      <c r="AR114" s="229"/>
      <c r="AS114" s="55"/>
      <c r="AT114" s="55"/>
      <c r="AU114" s="55"/>
      <c r="AV114" s="55"/>
      <c r="AW114" s="55"/>
    </row>
    <row r="115" spans="1:49" ht="12.75" hidden="1" outlineLevel="1">
      <c r="A115" s="469"/>
      <c r="B115" s="469"/>
      <c r="C115" s="66"/>
      <c r="D115" s="58"/>
      <c r="E115" s="58"/>
      <c r="F115" s="58"/>
      <c r="G115" s="58"/>
      <c r="H115" s="229"/>
      <c r="I115" s="58"/>
      <c r="J115" s="64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229"/>
      <c r="AL115" s="229"/>
      <c r="AM115" s="229"/>
      <c r="AN115" s="229"/>
      <c r="AO115" s="229"/>
      <c r="AP115" s="229"/>
      <c r="AQ115" s="229"/>
      <c r="AR115" s="229"/>
      <c r="AS115" s="55"/>
      <c r="AT115" s="55"/>
      <c r="AU115" s="55"/>
      <c r="AV115" s="55"/>
      <c r="AW115" s="55"/>
    </row>
    <row r="116" spans="1:49" ht="12.75" hidden="1" outlineLevel="1">
      <c r="A116" s="469"/>
      <c r="B116" s="469"/>
      <c r="C116" s="66"/>
      <c r="D116" s="58"/>
      <c r="E116" s="58"/>
      <c r="F116" s="58"/>
      <c r="G116" s="58"/>
      <c r="H116" s="54"/>
      <c r="I116" s="58"/>
      <c r="J116" s="61"/>
      <c r="K116" s="58"/>
      <c r="L116" s="58" t="s">
        <v>86</v>
      </c>
      <c r="M116" s="58" t="s">
        <v>453</v>
      </c>
      <c r="N116" s="58"/>
      <c r="O116" s="58" t="s">
        <v>329</v>
      </c>
      <c r="P116" s="58"/>
      <c r="Q116" s="58" t="s">
        <v>280</v>
      </c>
      <c r="R116" s="58" t="s">
        <v>573</v>
      </c>
      <c r="S116" s="58" t="s">
        <v>332</v>
      </c>
      <c r="T116" s="58" t="s">
        <v>480</v>
      </c>
      <c r="U116" s="58"/>
      <c r="V116" s="58" t="s">
        <v>98</v>
      </c>
      <c r="W116" s="58" t="s">
        <v>196</v>
      </c>
      <c r="X116" s="58"/>
      <c r="Y116" s="58" t="s">
        <v>299</v>
      </c>
      <c r="Z116" s="58" t="s">
        <v>547</v>
      </c>
      <c r="AA116" s="58"/>
      <c r="AB116" s="58"/>
      <c r="AC116" s="58"/>
      <c r="AD116" s="58"/>
      <c r="AE116" s="58"/>
      <c r="AF116" s="58" t="s">
        <v>251</v>
      </c>
      <c r="AG116" s="58" t="s">
        <v>187</v>
      </c>
      <c r="AH116" s="58" t="s">
        <v>66</v>
      </c>
      <c r="AI116" s="58"/>
      <c r="AJ116" s="58" t="s">
        <v>523</v>
      </c>
      <c r="AK116" s="229"/>
      <c r="AL116" s="229"/>
      <c r="AM116" s="229"/>
      <c r="AN116" s="229"/>
      <c r="AO116" s="229"/>
      <c r="AP116" s="229"/>
      <c r="AQ116" s="229"/>
      <c r="AR116" s="229"/>
      <c r="AS116" s="55"/>
      <c r="AT116" s="55"/>
      <c r="AU116" s="55"/>
      <c r="AV116" s="55"/>
      <c r="AW116" s="55"/>
    </row>
    <row r="117" spans="1:49" ht="12.75" hidden="1" outlineLevel="1">
      <c r="A117" s="469"/>
      <c r="B117" s="469"/>
      <c r="C117" s="67"/>
      <c r="D117" s="59"/>
      <c r="E117" s="59"/>
      <c r="F117" s="59"/>
      <c r="G117" s="59"/>
      <c r="H117" s="54"/>
      <c r="I117" s="59"/>
      <c r="J117" s="62"/>
      <c r="K117" s="59" t="s">
        <v>805</v>
      </c>
      <c r="L117" s="59" t="s">
        <v>806</v>
      </c>
      <c r="M117" s="59" t="s">
        <v>818</v>
      </c>
      <c r="N117" s="59" t="s">
        <v>805</v>
      </c>
      <c r="O117" s="59" t="s">
        <v>796</v>
      </c>
      <c r="P117" s="59" t="s">
        <v>811</v>
      </c>
      <c r="Q117" s="59" t="s">
        <v>797</v>
      </c>
      <c r="R117" s="59" t="s">
        <v>808</v>
      </c>
      <c r="S117" s="59" t="s">
        <v>806</v>
      </c>
      <c r="T117" s="59" t="s">
        <v>797</v>
      </c>
      <c r="U117" s="59" t="s">
        <v>796</v>
      </c>
      <c r="V117" s="59" t="s">
        <v>796</v>
      </c>
      <c r="W117" s="59" t="s">
        <v>799</v>
      </c>
      <c r="X117" s="59" t="s">
        <v>799</v>
      </c>
      <c r="Y117" s="59" t="s">
        <v>796</v>
      </c>
      <c r="Z117" s="59" t="s">
        <v>800</v>
      </c>
      <c r="AA117" s="59" t="s">
        <v>808</v>
      </c>
      <c r="AB117" s="59" t="s">
        <v>800</v>
      </c>
      <c r="AC117" s="59" t="s">
        <v>794</v>
      </c>
      <c r="AD117" s="59" t="s">
        <v>796</v>
      </c>
      <c r="AE117" s="59" t="s">
        <v>797</v>
      </c>
      <c r="AF117" s="59" t="s">
        <v>813</v>
      </c>
      <c r="AG117" s="59" t="s">
        <v>799</v>
      </c>
      <c r="AH117" s="59" t="s">
        <v>811</v>
      </c>
      <c r="AI117" s="59" t="s">
        <v>806</v>
      </c>
      <c r="AJ117" s="59" t="s">
        <v>799</v>
      </c>
      <c r="AK117" s="229"/>
      <c r="AL117" s="229"/>
      <c r="AM117" s="229"/>
      <c r="AN117" s="229"/>
      <c r="AO117" s="229"/>
      <c r="AP117" s="229"/>
      <c r="AQ117" s="229"/>
      <c r="AR117" s="229"/>
      <c r="AS117" s="55"/>
      <c r="AT117" s="55"/>
      <c r="AU117" s="55"/>
      <c r="AV117" s="55"/>
      <c r="AW117" s="55"/>
    </row>
    <row r="118" spans="1:49" ht="12.75" hidden="1" outlineLevel="1">
      <c r="A118" s="469">
        <v>9</v>
      </c>
      <c r="B118" s="469" t="s">
        <v>787</v>
      </c>
      <c r="C118" s="65"/>
      <c r="D118" s="57"/>
      <c r="E118" s="57"/>
      <c r="F118" s="57"/>
      <c r="G118" s="65"/>
      <c r="H118" s="57"/>
      <c r="I118" s="57"/>
      <c r="J118" s="57"/>
      <c r="K118" s="60"/>
      <c r="L118" s="65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229"/>
      <c r="AL118" s="229"/>
      <c r="AM118" s="229"/>
      <c r="AN118" s="229"/>
      <c r="AO118" s="229"/>
      <c r="AP118" s="229"/>
      <c r="AQ118" s="229"/>
      <c r="AR118" s="229"/>
      <c r="AS118" s="55"/>
      <c r="AT118" s="55"/>
      <c r="AU118" s="55"/>
      <c r="AV118" s="55"/>
      <c r="AW118" s="55"/>
    </row>
    <row r="119" spans="1:49" ht="12.75" hidden="1" outlineLevel="1">
      <c r="A119" s="469"/>
      <c r="B119" s="469"/>
      <c r="C119" s="66"/>
      <c r="D119" s="58"/>
      <c r="E119" s="58"/>
      <c r="F119" s="58"/>
      <c r="G119" s="66"/>
      <c r="H119" s="58"/>
      <c r="I119" s="58"/>
      <c r="J119" s="58"/>
      <c r="K119" s="61"/>
      <c r="L119" s="66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229"/>
      <c r="AL119" s="229"/>
      <c r="AM119" s="229"/>
      <c r="AN119" s="229"/>
      <c r="AO119" s="229"/>
      <c r="AP119" s="229"/>
      <c r="AQ119" s="229"/>
      <c r="AR119" s="229"/>
      <c r="AS119" s="55"/>
      <c r="AT119" s="55"/>
      <c r="AU119" s="55"/>
      <c r="AV119" s="55"/>
      <c r="AW119" s="55"/>
    </row>
    <row r="120" spans="1:49" ht="12.75" hidden="1" outlineLevel="1">
      <c r="A120" s="469"/>
      <c r="B120" s="469"/>
      <c r="C120" s="66"/>
      <c r="D120" s="58"/>
      <c r="E120" s="58"/>
      <c r="F120" s="58"/>
      <c r="G120" s="66"/>
      <c r="H120" s="58"/>
      <c r="I120" s="58"/>
      <c r="J120" s="58"/>
      <c r="K120" s="61"/>
      <c r="L120" s="66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229"/>
      <c r="AL120" s="229"/>
      <c r="AM120" s="229"/>
      <c r="AN120" s="229"/>
      <c r="AO120" s="229"/>
      <c r="AP120" s="229"/>
      <c r="AQ120" s="229"/>
      <c r="AR120" s="229"/>
      <c r="AS120" s="55"/>
      <c r="AT120" s="55"/>
      <c r="AU120" s="55"/>
      <c r="AV120" s="55"/>
      <c r="AW120" s="55"/>
    </row>
    <row r="121" spans="1:49" ht="12.75" hidden="1" outlineLevel="1">
      <c r="A121" s="469"/>
      <c r="B121" s="469"/>
      <c r="C121" s="66"/>
      <c r="D121" s="58"/>
      <c r="E121" s="58"/>
      <c r="F121" s="58"/>
      <c r="G121" s="66"/>
      <c r="H121" s="58"/>
      <c r="I121" s="58"/>
      <c r="J121" s="58"/>
      <c r="K121" s="61"/>
      <c r="L121" s="66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229"/>
      <c r="AL121" s="229"/>
      <c r="AM121" s="229"/>
      <c r="AN121" s="229"/>
      <c r="AO121" s="229"/>
      <c r="AP121" s="229"/>
      <c r="AQ121" s="229"/>
      <c r="AR121" s="229"/>
      <c r="AS121" s="55"/>
      <c r="AT121" s="55"/>
      <c r="AU121" s="55"/>
      <c r="AV121" s="55"/>
      <c r="AW121" s="55"/>
    </row>
    <row r="122" spans="1:49" ht="12.75" hidden="1" outlineLevel="1">
      <c r="A122" s="469"/>
      <c r="B122" s="469"/>
      <c r="C122" s="66"/>
      <c r="D122" s="58"/>
      <c r="E122" s="58"/>
      <c r="F122" s="58"/>
      <c r="G122" s="66"/>
      <c r="H122" s="58"/>
      <c r="I122" s="58"/>
      <c r="J122" s="58"/>
      <c r="K122" s="61"/>
      <c r="L122" s="66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229"/>
      <c r="AL122" s="229"/>
      <c r="AM122" s="229"/>
      <c r="AN122" s="229"/>
      <c r="AO122" s="229"/>
      <c r="AP122" s="229"/>
      <c r="AQ122" s="229"/>
      <c r="AR122" s="229"/>
      <c r="AS122" s="55"/>
      <c r="AT122" s="55"/>
      <c r="AU122" s="55"/>
      <c r="AV122" s="55"/>
      <c r="AW122" s="55"/>
    </row>
    <row r="123" spans="1:49" ht="12.75" hidden="1" outlineLevel="1">
      <c r="A123" s="469"/>
      <c r="B123" s="469"/>
      <c r="C123" s="66"/>
      <c r="D123" s="58"/>
      <c r="E123" s="58"/>
      <c r="F123" s="58"/>
      <c r="G123" s="66"/>
      <c r="H123" s="58"/>
      <c r="I123" s="58"/>
      <c r="J123" s="58"/>
      <c r="K123" s="61"/>
      <c r="L123" s="66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229"/>
      <c r="AL123" s="229"/>
      <c r="AM123" s="229"/>
      <c r="AN123" s="229"/>
      <c r="AO123" s="229"/>
      <c r="AP123" s="229"/>
      <c r="AQ123" s="229"/>
      <c r="AR123" s="229"/>
      <c r="AS123" s="55"/>
      <c r="AT123" s="55"/>
      <c r="AU123" s="55"/>
      <c r="AV123" s="55"/>
      <c r="AW123" s="55"/>
    </row>
    <row r="124" spans="1:49" ht="12.75" hidden="1" outlineLevel="1">
      <c r="A124" s="469"/>
      <c r="B124" s="469"/>
      <c r="C124" s="66"/>
      <c r="D124" s="58"/>
      <c r="E124" s="58"/>
      <c r="F124" s="58"/>
      <c r="G124" s="66"/>
      <c r="H124" s="58"/>
      <c r="I124" s="58"/>
      <c r="J124" s="58"/>
      <c r="K124" s="61"/>
      <c r="L124" s="66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229"/>
      <c r="AL124" s="229"/>
      <c r="AM124" s="229"/>
      <c r="AN124" s="229"/>
      <c r="AO124" s="229"/>
      <c r="AP124" s="229"/>
      <c r="AQ124" s="229"/>
      <c r="AR124" s="229"/>
      <c r="AS124" s="55"/>
      <c r="AT124" s="55"/>
      <c r="AU124" s="55"/>
      <c r="AV124" s="55"/>
      <c r="AW124" s="55"/>
    </row>
    <row r="125" spans="1:49" ht="12.75" hidden="1" outlineLevel="1">
      <c r="A125" s="469"/>
      <c r="B125" s="469"/>
      <c r="C125" s="66"/>
      <c r="D125" s="58"/>
      <c r="E125" s="58"/>
      <c r="F125" s="58"/>
      <c r="G125" s="66"/>
      <c r="H125" s="58"/>
      <c r="I125" s="58"/>
      <c r="J125" s="58"/>
      <c r="K125" s="61"/>
      <c r="L125" s="66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229"/>
      <c r="AL125" s="229"/>
      <c r="AM125" s="229"/>
      <c r="AN125" s="229"/>
      <c r="AO125" s="229"/>
      <c r="AP125" s="229"/>
      <c r="AQ125" s="229"/>
      <c r="AR125" s="229"/>
      <c r="AS125" s="55"/>
      <c r="AT125" s="55"/>
      <c r="AU125" s="55"/>
      <c r="AV125" s="55"/>
      <c r="AW125" s="55"/>
    </row>
    <row r="126" spans="1:49" ht="12.75" hidden="1" outlineLevel="1">
      <c r="A126" s="469"/>
      <c r="B126" s="469"/>
      <c r="C126" s="66"/>
      <c r="D126" s="58"/>
      <c r="E126" s="58"/>
      <c r="F126" s="58"/>
      <c r="G126" s="66"/>
      <c r="H126" s="58"/>
      <c r="I126" s="58"/>
      <c r="J126" s="58"/>
      <c r="K126" s="61"/>
      <c r="L126" s="66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229"/>
      <c r="AL126" s="229"/>
      <c r="AM126" s="229"/>
      <c r="AN126" s="229"/>
      <c r="AO126" s="229"/>
      <c r="AP126" s="229"/>
      <c r="AQ126" s="229"/>
      <c r="AR126" s="229"/>
      <c r="AS126" s="55"/>
      <c r="AT126" s="55"/>
      <c r="AU126" s="55"/>
      <c r="AV126" s="55"/>
      <c r="AW126" s="55"/>
    </row>
    <row r="127" spans="1:49" ht="12.75" hidden="1" outlineLevel="1">
      <c r="A127" s="469"/>
      <c r="B127" s="469"/>
      <c r="C127" s="66"/>
      <c r="D127" s="58"/>
      <c r="E127" s="58"/>
      <c r="F127" s="58"/>
      <c r="G127" s="66"/>
      <c r="H127" s="58"/>
      <c r="I127" s="58"/>
      <c r="J127" s="58"/>
      <c r="K127" s="61"/>
      <c r="L127" s="66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229"/>
      <c r="AL127" s="229"/>
      <c r="AM127" s="229"/>
      <c r="AN127" s="229"/>
      <c r="AO127" s="229"/>
      <c r="AP127" s="229"/>
      <c r="AQ127" s="229"/>
      <c r="AR127" s="229"/>
      <c r="AS127" s="55"/>
      <c r="AT127" s="55"/>
      <c r="AU127" s="55"/>
      <c r="AV127" s="55"/>
      <c r="AW127" s="55"/>
    </row>
    <row r="128" spans="1:49" ht="12.75" hidden="1" outlineLevel="1">
      <c r="A128" s="466"/>
      <c r="B128" s="466"/>
      <c r="C128" s="66"/>
      <c r="D128" s="58"/>
      <c r="E128" s="58"/>
      <c r="F128" s="58"/>
      <c r="G128" s="66"/>
      <c r="H128" s="58"/>
      <c r="I128" s="58"/>
      <c r="J128" s="58"/>
      <c r="K128" s="61"/>
      <c r="L128" s="66" t="s">
        <v>814</v>
      </c>
      <c r="M128" s="58" t="s">
        <v>799</v>
      </c>
      <c r="N128" s="58" t="s">
        <v>800</v>
      </c>
      <c r="O128" s="58" t="s">
        <v>815</v>
      </c>
      <c r="P128" s="58" t="s">
        <v>794</v>
      </c>
      <c r="Q128" s="58" t="s">
        <v>805</v>
      </c>
      <c r="R128" s="58" t="s">
        <v>807</v>
      </c>
      <c r="S128" s="58" t="s">
        <v>811</v>
      </c>
      <c r="T128" s="58" t="s">
        <v>799</v>
      </c>
      <c r="U128" s="58" t="s">
        <v>796</v>
      </c>
      <c r="V128" s="58" t="s">
        <v>799</v>
      </c>
      <c r="W128" s="58" t="s">
        <v>799</v>
      </c>
      <c r="X128" s="58" t="s">
        <v>801</v>
      </c>
      <c r="Y128" s="58" t="s">
        <v>796</v>
      </c>
      <c r="Z128" s="58" t="s">
        <v>801</v>
      </c>
      <c r="AA128" s="58" t="s">
        <v>808</v>
      </c>
      <c r="AB128" s="58" t="s">
        <v>807</v>
      </c>
      <c r="AC128" s="58" t="s">
        <v>799</v>
      </c>
      <c r="AD128" s="58" t="s">
        <v>796</v>
      </c>
      <c r="AE128" s="58" t="s">
        <v>796</v>
      </c>
      <c r="AF128" s="58" t="s">
        <v>814</v>
      </c>
      <c r="AG128" s="58" t="s">
        <v>798</v>
      </c>
      <c r="AH128" s="58" t="s">
        <v>799</v>
      </c>
      <c r="AI128" s="58" t="s">
        <v>811</v>
      </c>
      <c r="AJ128" s="58" t="s">
        <v>799</v>
      </c>
      <c r="AK128" s="229"/>
      <c r="AL128" s="229"/>
      <c r="AM128" s="229"/>
      <c r="AN128" s="229"/>
      <c r="AO128" s="229"/>
      <c r="AP128" s="229"/>
      <c r="AQ128" s="229"/>
      <c r="AR128" s="229"/>
      <c r="AS128" s="55"/>
      <c r="AT128" s="55"/>
      <c r="AU128" s="55"/>
      <c r="AV128" s="55"/>
      <c r="AW128" s="55"/>
    </row>
    <row r="129" spans="1:49" ht="12.75" collapsed="1">
      <c r="A129" s="466">
        <v>10</v>
      </c>
      <c r="B129" s="466" t="s">
        <v>125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60"/>
      <c r="M129" s="283"/>
      <c r="N129" s="57" t="s">
        <v>22</v>
      </c>
      <c r="O129" s="57"/>
      <c r="P129" s="57"/>
      <c r="Q129" s="57"/>
      <c r="R129" s="57"/>
      <c r="S129" s="57"/>
      <c r="T129" s="57"/>
      <c r="U129" s="57"/>
      <c r="V129" s="57"/>
      <c r="W129" s="57" t="s">
        <v>613</v>
      </c>
      <c r="X129" s="57" t="s">
        <v>329</v>
      </c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283"/>
      <c r="AL129" s="57"/>
      <c r="AM129" s="231"/>
      <c r="AN129" s="57"/>
      <c r="AO129" s="65"/>
      <c r="AP129" s="231"/>
      <c r="AQ129" s="57"/>
      <c r="AR129" s="57"/>
      <c r="AS129" s="257"/>
      <c r="AT129" s="257"/>
      <c r="AU129" s="257"/>
      <c r="AV129" s="257"/>
      <c r="AW129" s="257"/>
    </row>
    <row r="130" spans="1:49" ht="12.75">
      <c r="A130" s="467"/>
      <c r="B130" s="467"/>
      <c r="C130" s="58"/>
      <c r="D130" s="58"/>
      <c r="E130" s="58"/>
      <c r="F130" s="58"/>
      <c r="G130" s="58"/>
      <c r="H130" s="58"/>
      <c r="I130" s="58"/>
      <c r="J130" s="58"/>
      <c r="K130" s="58"/>
      <c r="L130" s="61"/>
      <c r="M130" s="284"/>
      <c r="N130" s="58" t="s">
        <v>728</v>
      </c>
      <c r="O130" s="58"/>
      <c r="P130" s="58"/>
      <c r="Q130" s="58"/>
      <c r="R130" s="58"/>
      <c r="S130" s="58"/>
      <c r="T130" s="58"/>
      <c r="U130" s="58"/>
      <c r="V130" s="58"/>
      <c r="W130" s="58" t="s">
        <v>735</v>
      </c>
      <c r="X130" s="58" t="s">
        <v>570</v>
      </c>
      <c r="Y130" s="58"/>
      <c r="Z130" s="58" t="s">
        <v>155</v>
      </c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284"/>
      <c r="AL130" s="58"/>
      <c r="AM130" s="229"/>
      <c r="AN130" s="58"/>
      <c r="AO130" s="66"/>
      <c r="AP130" s="229"/>
      <c r="AQ130" s="58"/>
      <c r="AR130" s="58"/>
      <c r="AS130" s="258"/>
      <c r="AT130" s="258"/>
      <c r="AU130" s="258" t="s">
        <v>106</v>
      </c>
      <c r="AV130" s="258"/>
      <c r="AW130" s="258"/>
    </row>
    <row r="131" spans="1:49" ht="12.75">
      <c r="A131" s="467"/>
      <c r="B131" s="467"/>
      <c r="C131" s="58"/>
      <c r="D131" s="58"/>
      <c r="E131" s="58"/>
      <c r="F131" s="58"/>
      <c r="G131" s="58"/>
      <c r="H131" s="58"/>
      <c r="I131" s="58"/>
      <c r="J131" s="58"/>
      <c r="K131" s="58"/>
      <c r="L131" s="61"/>
      <c r="M131" s="284"/>
      <c r="N131" s="58" t="s">
        <v>454</v>
      </c>
      <c r="O131" s="58"/>
      <c r="P131" s="58"/>
      <c r="Q131" s="58"/>
      <c r="R131" s="58"/>
      <c r="S131" s="58"/>
      <c r="T131" s="58"/>
      <c r="U131" s="58"/>
      <c r="V131" s="58"/>
      <c r="W131" s="58" t="s">
        <v>532</v>
      </c>
      <c r="X131" s="58" t="s">
        <v>152</v>
      </c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284"/>
      <c r="AL131" s="58"/>
      <c r="AM131" s="229" t="s">
        <v>106</v>
      </c>
      <c r="AN131" s="58"/>
      <c r="AO131" s="66"/>
      <c r="AP131" s="229"/>
      <c r="AQ131" s="58"/>
      <c r="AR131" s="58"/>
      <c r="AS131" s="258"/>
      <c r="AT131" s="258"/>
      <c r="AU131" s="258" t="s">
        <v>632</v>
      </c>
      <c r="AV131" s="258"/>
      <c r="AW131" s="258"/>
    </row>
    <row r="132" spans="1:49" ht="12.75">
      <c r="A132" s="467"/>
      <c r="B132" s="467"/>
      <c r="C132" s="58"/>
      <c r="D132" s="58"/>
      <c r="E132" s="58"/>
      <c r="F132" s="58"/>
      <c r="G132" s="58"/>
      <c r="H132" s="58"/>
      <c r="I132" s="58"/>
      <c r="J132" s="58"/>
      <c r="K132" s="58"/>
      <c r="L132" s="61"/>
      <c r="M132" s="284"/>
      <c r="N132" s="58" t="s">
        <v>0</v>
      </c>
      <c r="O132" s="58"/>
      <c r="P132" s="58"/>
      <c r="Q132" s="58"/>
      <c r="R132" s="58"/>
      <c r="S132" s="58"/>
      <c r="T132" s="58"/>
      <c r="U132" s="58"/>
      <c r="V132" s="58"/>
      <c r="W132" s="58" t="s">
        <v>28</v>
      </c>
      <c r="X132" s="58" t="s">
        <v>61</v>
      </c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284"/>
      <c r="AL132" s="58"/>
      <c r="AM132" s="229" t="s">
        <v>237</v>
      </c>
      <c r="AN132" s="58"/>
      <c r="AO132" s="66"/>
      <c r="AP132" s="229"/>
      <c r="AQ132" s="58"/>
      <c r="AR132" s="58"/>
      <c r="AS132" s="258"/>
      <c r="AT132" s="258"/>
      <c r="AU132" s="258" t="s">
        <v>32</v>
      </c>
      <c r="AV132" s="258"/>
      <c r="AW132" s="258"/>
    </row>
    <row r="133" spans="1:49" ht="12.75">
      <c r="A133" s="467"/>
      <c r="B133" s="467"/>
      <c r="C133" s="58"/>
      <c r="D133" s="58"/>
      <c r="E133" s="58"/>
      <c r="F133" s="58"/>
      <c r="G133" s="58"/>
      <c r="H133" s="58"/>
      <c r="I133" s="58"/>
      <c r="J133" s="58"/>
      <c r="K133" s="58"/>
      <c r="L133" s="61"/>
      <c r="M133" s="284"/>
      <c r="N133" s="58"/>
      <c r="O133" s="58"/>
      <c r="P133" s="58"/>
      <c r="Q133" s="58"/>
      <c r="R133" s="58"/>
      <c r="S133" s="58"/>
      <c r="T133" s="58"/>
      <c r="U133" s="58"/>
      <c r="V133" s="58"/>
      <c r="W133" s="58" t="s">
        <v>662</v>
      </c>
      <c r="X133" s="58" t="s">
        <v>173</v>
      </c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284"/>
      <c r="AL133" s="58"/>
      <c r="AM133" s="229" t="s">
        <v>103</v>
      </c>
      <c r="AN133" s="58"/>
      <c r="AO133" s="66"/>
      <c r="AP133" s="229"/>
      <c r="AQ133" s="58"/>
      <c r="AR133" s="58"/>
      <c r="AS133" s="258"/>
      <c r="AT133" s="258"/>
      <c r="AU133" s="258" t="s">
        <v>408</v>
      </c>
      <c r="AV133" s="258"/>
      <c r="AW133" s="258"/>
    </row>
    <row r="134" spans="1:49" ht="12.75">
      <c r="A134" s="467"/>
      <c r="B134" s="467"/>
      <c r="C134" s="58"/>
      <c r="D134" s="58"/>
      <c r="E134" s="58"/>
      <c r="F134" s="58"/>
      <c r="G134" s="58"/>
      <c r="H134" s="58"/>
      <c r="I134" s="58"/>
      <c r="J134" s="58"/>
      <c r="K134" s="58"/>
      <c r="L134" s="61"/>
      <c r="M134" s="284"/>
      <c r="N134" s="58"/>
      <c r="O134" s="58"/>
      <c r="P134" s="58"/>
      <c r="Q134" s="58" t="s">
        <v>244</v>
      </c>
      <c r="R134" s="58"/>
      <c r="S134" s="58"/>
      <c r="T134" s="58"/>
      <c r="U134" s="58"/>
      <c r="V134" s="58"/>
      <c r="W134" s="58" t="s">
        <v>243</v>
      </c>
      <c r="X134" s="58" t="s">
        <v>74</v>
      </c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284"/>
      <c r="AL134" s="58"/>
      <c r="AM134" s="229"/>
      <c r="AN134" s="58" t="s">
        <v>541</v>
      </c>
      <c r="AO134" s="66"/>
      <c r="AP134" s="229"/>
      <c r="AQ134" s="58"/>
      <c r="AR134" s="58"/>
      <c r="AS134" s="258"/>
      <c r="AT134" s="258"/>
      <c r="AU134" s="258" t="s">
        <v>241</v>
      </c>
      <c r="AV134" s="258"/>
      <c r="AW134" s="258"/>
    </row>
    <row r="135" spans="1:49" ht="12.75">
      <c r="A135" s="467"/>
      <c r="B135" s="467"/>
      <c r="C135" s="58"/>
      <c r="D135" s="58"/>
      <c r="E135" s="58"/>
      <c r="F135" s="58"/>
      <c r="G135" s="58"/>
      <c r="H135" s="58"/>
      <c r="I135" s="58"/>
      <c r="J135" s="58"/>
      <c r="K135" s="58"/>
      <c r="L135" s="61"/>
      <c r="M135" s="284"/>
      <c r="N135" s="58"/>
      <c r="O135" s="58"/>
      <c r="P135" s="58"/>
      <c r="Q135" s="58" t="s">
        <v>640</v>
      </c>
      <c r="R135" s="58"/>
      <c r="S135" s="58"/>
      <c r="T135" s="58"/>
      <c r="U135" s="58"/>
      <c r="V135" s="58"/>
      <c r="W135" s="58" t="s">
        <v>108</v>
      </c>
      <c r="X135" s="58" t="s">
        <v>429</v>
      </c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284"/>
      <c r="AL135" s="58"/>
      <c r="AM135" s="229" t="s">
        <v>6</v>
      </c>
      <c r="AN135" s="58" t="s">
        <v>39</v>
      </c>
      <c r="AO135" s="66"/>
      <c r="AP135" s="229"/>
      <c r="AQ135" s="58" t="s">
        <v>196</v>
      </c>
      <c r="AR135" s="58"/>
      <c r="AS135" s="258"/>
      <c r="AT135" s="258"/>
      <c r="AU135" s="258" t="s">
        <v>69</v>
      </c>
      <c r="AV135" s="258"/>
      <c r="AW135" s="258"/>
    </row>
    <row r="136" spans="1:49" ht="12.75">
      <c r="A136" s="467"/>
      <c r="B136" s="467"/>
      <c r="C136" s="58"/>
      <c r="D136" s="58"/>
      <c r="E136" s="58"/>
      <c r="F136" s="58"/>
      <c r="G136" s="58"/>
      <c r="H136" s="58"/>
      <c r="I136" s="58"/>
      <c r="J136" s="58"/>
      <c r="K136" s="58"/>
      <c r="L136" s="61"/>
      <c r="M136" s="284"/>
      <c r="N136" s="58" t="s">
        <v>92</v>
      </c>
      <c r="O136" s="58"/>
      <c r="P136" s="58"/>
      <c r="Q136" s="58" t="s">
        <v>12</v>
      </c>
      <c r="R136" s="58"/>
      <c r="S136" s="58"/>
      <c r="T136" s="58"/>
      <c r="U136" s="58"/>
      <c r="V136" s="58"/>
      <c r="W136" s="58" t="s">
        <v>8</v>
      </c>
      <c r="X136" s="58" t="s">
        <v>67</v>
      </c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284"/>
      <c r="AL136" s="58"/>
      <c r="AM136" s="229"/>
      <c r="AN136" s="58" t="s">
        <v>37</v>
      </c>
      <c r="AO136" s="66"/>
      <c r="AP136" s="229"/>
      <c r="AQ136" s="58"/>
      <c r="AR136" s="58"/>
      <c r="AS136" s="258"/>
      <c r="AT136" s="258"/>
      <c r="AU136" s="258"/>
      <c r="AV136" s="258"/>
      <c r="AW136" s="258"/>
    </row>
    <row r="137" spans="1:49" ht="12.75">
      <c r="A137" s="467"/>
      <c r="B137" s="467"/>
      <c r="C137" s="58"/>
      <c r="D137" s="58"/>
      <c r="E137" s="58"/>
      <c r="F137" s="58"/>
      <c r="G137" s="58"/>
      <c r="H137" s="58"/>
      <c r="I137" s="58"/>
      <c r="J137" s="58"/>
      <c r="K137" s="58"/>
      <c r="L137" s="61"/>
      <c r="M137" s="284" t="s">
        <v>257</v>
      </c>
      <c r="N137" s="58" t="s">
        <v>149</v>
      </c>
      <c r="O137" s="58" t="s">
        <v>91</v>
      </c>
      <c r="P137" s="58"/>
      <c r="Q137" s="58" t="s">
        <v>195</v>
      </c>
      <c r="R137" s="58"/>
      <c r="S137" s="58"/>
      <c r="T137" s="58" t="s">
        <v>400</v>
      </c>
      <c r="U137" s="58"/>
      <c r="V137" s="58" t="s">
        <v>352</v>
      </c>
      <c r="W137" s="58" t="s">
        <v>161</v>
      </c>
      <c r="X137" s="58"/>
      <c r="Y137" s="58"/>
      <c r="Z137" s="58" t="s">
        <v>62</v>
      </c>
      <c r="AA137" s="58"/>
      <c r="AB137" s="58"/>
      <c r="AC137" s="58"/>
      <c r="AD137" s="58"/>
      <c r="AE137" s="58" t="s">
        <v>101</v>
      </c>
      <c r="AF137" s="58" t="s">
        <v>55</v>
      </c>
      <c r="AG137" s="58"/>
      <c r="AH137" s="58" t="s">
        <v>8</v>
      </c>
      <c r="AI137" s="58" t="s">
        <v>883</v>
      </c>
      <c r="AJ137" s="58"/>
      <c r="AK137" s="284"/>
      <c r="AL137" s="58"/>
      <c r="AM137" s="229"/>
      <c r="AN137" s="58"/>
      <c r="AO137" s="66"/>
      <c r="AP137" s="229"/>
      <c r="AQ137" s="58"/>
      <c r="AR137" s="58"/>
      <c r="AS137" s="258"/>
      <c r="AT137" s="258"/>
      <c r="AU137" s="258"/>
      <c r="AV137" s="258"/>
      <c r="AW137" s="258"/>
    </row>
    <row r="138" spans="1:49" ht="12.75">
      <c r="A138" s="467"/>
      <c r="B138" s="467"/>
      <c r="C138" s="58"/>
      <c r="D138" s="58"/>
      <c r="E138" s="58"/>
      <c r="F138" s="58"/>
      <c r="G138" s="58"/>
      <c r="H138" s="58"/>
      <c r="I138" s="58"/>
      <c r="J138" s="58"/>
      <c r="K138" s="58"/>
      <c r="L138" s="61"/>
      <c r="M138" s="284" t="s">
        <v>165</v>
      </c>
      <c r="N138" s="58"/>
      <c r="O138" s="58" t="s">
        <v>514</v>
      </c>
      <c r="P138" s="58"/>
      <c r="Q138" s="58" t="s">
        <v>105</v>
      </c>
      <c r="R138" s="58" t="s">
        <v>85</v>
      </c>
      <c r="S138" s="58" t="s">
        <v>159</v>
      </c>
      <c r="T138" s="58" t="s">
        <v>59</v>
      </c>
      <c r="U138" s="58"/>
      <c r="V138" s="58" t="s">
        <v>528</v>
      </c>
      <c r="W138" s="58" t="s">
        <v>520</v>
      </c>
      <c r="X138" s="58"/>
      <c r="Y138" s="58" t="s">
        <v>450</v>
      </c>
      <c r="Z138" s="58" t="s">
        <v>6</v>
      </c>
      <c r="AA138" s="58"/>
      <c r="AB138" s="58"/>
      <c r="AC138" s="58"/>
      <c r="AD138" s="58"/>
      <c r="AE138" s="58"/>
      <c r="AF138" s="58" t="s">
        <v>351</v>
      </c>
      <c r="AG138" s="58" t="s">
        <v>87</v>
      </c>
      <c r="AH138" s="58" t="s">
        <v>540</v>
      </c>
      <c r="AI138" s="58"/>
      <c r="AJ138" s="58" t="s">
        <v>85</v>
      </c>
      <c r="AK138" s="284"/>
      <c r="AL138" s="58"/>
      <c r="AM138" s="229"/>
      <c r="AN138" s="58"/>
      <c r="AO138" s="66"/>
      <c r="AP138" s="229"/>
      <c r="AQ138" s="58"/>
      <c r="AR138" s="58"/>
      <c r="AS138" s="258"/>
      <c r="AT138" s="258"/>
      <c r="AU138" s="258"/>
      <c r="AV138" s="258"/>
      <c r="AW138" s="258"/>
    </row>
    <row r="139" spans="1:49" ht="12.75">
      <c r="A139" s="467"/>
      <c r="B139" s="467"/>
      <c r="C139" s="58"/>
      <c r="D139" s="58"/>
      <c r="E139" s="58"/>
      <c r="F139" s="58"/>
      <c r="G139" s="58"/>
      <c r="H139" s="58"/>
      <c r="I139" s="58"/>
      <c r="J139" s="58"/>
      <c r="K139" s="58"/>
      <c r="L139" s="61"/>
      <c r="M139" s="284" t="s">
        <v>798</v>
      </c>
      <c r="N139" s="58" t="s">
        <v>805</v>
      </c>
      <c r="O139" s="58" t="s">
        <v>796</v>
      </c>
      <c r="P139" s="58" t="s">
        <v>795</v>
      </c>
      <c r="Q139" s="58" t="s">
        <v>805</v>
      </c>
      <c r="R139" s="58" t="s">
        <v>813</v>
      </c>
      <c r="S139" s="58" t="s">
        <v>808</v>
      </c>
      <c r="T139" s="58" t="s">
        <v>795</v>
      </c>
      <c r="U139" s="58" t="s">
        <v>800</v>
      </c>
      <c r="V139" s="58" t="s">
        <v>800</v>
      </c>
      <c r="W139" s="58" t="s">
        <v>806</v>
      </c>
      <c r="X139" s="58" t="s">
        <v>800</v>
      </c>
      <c r="Y139" s="58" t="s">
        <v>805</v>
      </c>
      <c r="Z139" s="58" t="s">
        <v>796</v>
      </c>
      <c r="AA139" s="58" t="s">
        <v>808</v>
      </c>
      <c r="AB139" s="58" t="s">
        <v>799</v>
      </c>
      <c r="AC139" s="58" t="s">
        <v>802</v>
      </c>
      <c r="AD139" s="58" t="s">
        <v>814</v>
      </c>
      <c r="AE139" s="58" t="s">
        <v>808</v>
      </c>
      <c r="AF139" s="58" t="s">
        <v>808</v>
      </c>
      <c r="AG139" s="58" t="s">
        <v>811</v>
      </c>
      <c r="AH139" s="58" t="s">
        <v>820</v>
      </c>
      <c r="AI139" s="58" t="s">
        <v>797</v>
      </c>
      <c r="AJ139" s="58" t="s">
        <v>796</v>
      </c>
      <c r="AK139" s="284"/>
      <c r="AL139" s="58"/>
      <c r="AM139" s="229"/>
      <c r="AN139" s="58"/>
      <c r="AO139" s="66"/>
      <c r="AP139" s="229"/>
      <c r="AQ139" s="58"/>
      <c r="AR139" s="58"/>
      <c r="AS139" s="258"/>
      <c r="AT139" s="258"/>
      <c r="AU139" s="258"/>
      <c r="AV139" s="258"/>
      <c r="AW139" s="258"/>
    </row>
    <row r="140" spans="1:49" ht="12.75">
      <c r="A140" s="467"/>
      <c r="B140" s="467"/>
      <c r="C140" s="58"/>
      <c r="D140" s="58"/>
      <c r="E140" s="58"/>
      <c r="F140" s="58"/>
      <c r="G140" s="58"/>
      <c r="H140" s="58"/>
      <c r="I140" s="58"/>
      <c r="J140" s="58"/>
      <c r="K140" s="229"/>
      <c r="L140" s="61"/>
      <c r="M140" s="229" t="s">
        <v>966</v>
      </c>
      <c r="N140" s="58" t="s">
        <v>475</v>
      </c>
      <c r="O140" s="58"/>
      <c r="P140" s="58"/>
      <c r="Q140" s="58" t="s">
        <v>237</v>
      </c>
      <c r="R140" s="58"/>
      <c r="S140" s="58"/>
      <c r="T140" s="58"/>
      <c r="U140" s="58"/>
      <c r="V140" s="58"/>
      <c r="W140" s="58" t="s">
        <v>85</v>
      </c>
      <c r="X140" s="58" t="s">
        <v>237</v>
      </c>
      <c r="Y140" s="58" t="s">
        <v>196</v>
      </c>
      <c r="Z140" s="58"/>
      <c r="AA140" s="58"/>
      <c r="AB140" s="58"/>
      <c r="AC140" s="58"/>
      <c r="AD140" s="58"/>
      <c r="AE140" s="58"/>
      <c r="AF140" s="58"/>
      <c r="AG140" s="58" t="s">
        <v>276</v>
      </c>
      <c r="AH140" s="58" t="s">
        <v>476</v>
      </c>
      <c r="AI140" s="58"/>
      <c r="AJ140" s="58"/>
      <c r="AK140" s="284" t="s">
        <v>967</v>
      </c>
      <c r="AL140" s="58" t="s">
        <v>502</v>
      </c>
      <c r="AM140" s="229" t="s">
        <v>75</v>
      </c>
      <c r="AN140" s="58"/>
      <c r="AO140" s="66"/>
      <c r="AP140" s="229"/>
      <c r="AQ140" s="58"/>
      <c r="AR140" s="58"/>
      <c r="AS140" s="258"/>
      <c r="AT140" s="258"/>
      <c r="AU140" s="258"/>
      <c r="AV140" s="258"/>
      <c r="AW140" s="258"/>
    </row>
    <row r="141" spans="1:49" ht="12.75">
      <c r="A141" s="467"/>
      <c r="B141" s="467"/>
      <c r="C141" s="58"/>
      <c r="D141" s="58"/>
      <c r="E141" s="58"/>
      <c r="F141" s="58"/>
      <c r="G141" s="58"/>
      <c r="H141" s="58"/>
      <c r="I141" s="58"/>
      <c r="J141" s="58"/>
      <c r="K141" s="229"/>
      <c r="L141" s="61"/>
      <c r="M141" s="229" t="s">
        <v>28</v>
      </c>
      <c r="N141" s="58" t="s">
        <v>152</v>
      </c>
      <c r="O141" s="58"/>
      <c r="P141" s="58"/>
      <c r="Q141" s="58" t="s">
        <v>1028</v>
      </c>
      <c r="R141" s="58"/>
      <c r="S141" s="58"/>
      <c r="T141" s="58"/>
      <c r="U141" s="58"/>
      <c r="V141" s="58"/>
      <c r="W141" s="58" t="s">
        <v>308</v>
      </c>
      <c r="X141" s="58" t="s">
        <v>314</v>
      </c>
      <c r="Y141" s="58" t="s">
        <v>1041</v>
      </c>
      <c r="Z141" s="58"/>
      <c r="AA141" s="58"/>
      <c r="AB141" s="58"/>
      <c r="AC141" s="58"/>
      <c r="AD141" s="58"/>
      <c r="AE141" s="58"/>
      <c r="AF141" s="58"/>
      <c r="AG141" s="58" t="s">
        <v>632</v>
      </c>
      <c r="AH141" s="58" t="s">
        <v>1</v>
      </c>
      <c r="AI141" s="58"/>
      <c r="AJ141" s="58"/>
      <c r="AK141" s="229" t="s">
        <v>983</v>
      </c>
      <c r="AL141" s="58" t="s">
        <v>30</v>
      </c>
      <c r="AM141" s="229" t="s">
        <v>108</v>
      </c>
      <c r="AN141" s="58" t="s">
        <v>1026</v>
      </c>
      <c r="AO141" s="66" t="s">
        <v>162</v>
      </c>
      <c r="AP141" s="229"/>
      <c r="AQ141" s="58"/>
      <c r="AR141" s="58"/>
      <c r="AS141" s="258"/>
      <c r="AT141" s="258"/>
      <c r="AU141" s="258"/>
      <c r="AV141" s="258"/>
      <c r="AW141" s="258"/>
    </row>
    <row r="142" spans="1:49" ht="12.75">
      <c r="A142" s="467"/>
      <c r="B142" s="467"/>
      <c r="C142" s="58"/>
      <c r="D142" s="58"/>
      <c r="E142" s="58"/>
      <c r="F142" s="58"/>
      <c r="G142" s="58"/>
      <c r="H142" s="58"/>
      <c r="I142" s="58"/>
      <c r="J142" s="58"/>
      <c r="K142" s="229"/>
      <c r="L142" s="61"/>
      <c r="M142" s="229" t="s">
        <v>11</v>
      </c>
      <c r="N142" s="58" t="s">
        <v>336</v>
      </c>
      <c r="O142" s="58"/>
      <c r="P142" s="58"/>
      <c r="Q142" s="58" t="s">
        <v>357</v>
      </c>
      <c r="R142" s="58"/>
      <c r="S142" s="58"/>
      <c r="T142" s="58"/>
      <c r="U142" s="58"/>
      <c r="V142" s="58"/>
      <c r="W142" s="58" t="s">
        <v>277</v>
      </c>
      <c r="X142" s="58" t="s">
        <v>320</v>
      </c>
      <c r="Y142" s="58" t="s">
        <v>328</v>
      </c>
      <c r="Z142" s="58"/>
      <c r="AA142" s="58"/>
      <c r="AB142" s="58"/>
      <c r="AC142" s="58"/>
      <c r="AD142" s="58"/>
      <c r="AE142" s="58"/>
      <c r="AF142" s="58"/>
      <c r="AG142" s="58" t="s">
        <v>22</v>
      </c>
      <c r="AH142" s="58"/>
      <c r="AI142" s="58"/>
      <c r="AJ142" s="58"/>
      <c r="AK142" s="229" t="s">
        <v>261</v>
      </c>
      <c r="AL142" s="58" t="s">
        <v>62</v>
      </c>
      <c r="AM142" s="229" t="s">
        <v>535</v>
      </c>
      <c r="AN142" s="58" t="s">
        <v>368</v>
      </c>
      <c r="AO142" s="66" t="s">
        <v>271</v>
      </c>
      <c r="AP142" s="229" t="s">
        <v>506</v>
      </c>
      <c r="AQ142" s="58" t="s">
        <v>495</v>
      </c>
      <c r="AR142" s="58" t="s">
        <v>29</v>
      </c>
      <c r="AS142" s="258"/>
      <c r="AT142" s="258"/>
      <c r="AU142" s="258"/>
      <c r="AV142" s="258"/>
      <c r="AW142" s="258"/>
    </row>
    <row r="143" spans="1:49" ht="12.75">
      <c r="A143" s="467"/>
      <c r="B143" s="467"/>
      <c r="C143" s="58"/>
      <c r="D143" s="58"/>
      <c r="E143" s="58"/>
      <c r="F143" s="58"/>
      <c r="G143" s="58"/>
      <c r="H143" s="58"/>
      <c r="I143" s="58"/>
      <c r="J143" s="58"/>
      <c r="K143" s="229"/>
      <c r="L143" s="61"/>
      <c r="M143" s="229" t="s">
        <v>393</v>
      </c>
      <c r="N143" s="58" t="s">
        <v>1028</v>
      </c>
      <c r="O143" s="58"/>
      <c r="P143" s="58"/>
      <c r="Q143" s="58" t="s">
        <v>89</v>
      </c>
      <c r="R143" s="58"/>
      <c r="S143" s="58"/>
      <c r="T143" s="58"/>
      <c r="U143" s="58"/>
      <c r="V143" s="58"/>
      <c r="W143" s="58" t="s">
        <v>155</v>
      </c>
      <c r="X143" s="58" t="s">
        <v>689</v>
      </c>
      <c r="Y143" s="58" t="s">
        <v>1234</v>
      </c>
      <c r="Z143" s="58"/>
      <c r="AA143" s="58"/>
      <c r="AB143" s="58"/>
      <c r="AC143" s="58"/>
      <c r="AD143" s="58"/>
      <c r="AE143" s="58"/>
      <c r="AF143" s="58"/>
      <c r="AG143" s="58" t="s">
        <v>394</v>
      </c>
      <c r="AH143" s="58"/>
      <c r="AI143" s="58"/>
      <c r="AJ143" s="58"/>
      <c r="AK143" s="229"/>
      <c r="AL143" s="58"/>
      <c r="AM143" s="229"/>
      <c r="AN143" s="58"/>
      <c r="AO143" s="66" t="s">
        <v>357</v>
      </c>
      <c r="AP143" s="229" t="s">
        <v>615</v>
      </c>
      <c r="AQ143" s="58" t="s">
        <v>700</v>
      </c>
      <c r="AR143" s="58"/>
      <c r="AS143" s="258"/>
      <c r="AT143" s="258"/>
      <c r="AU143" s="258"/>
      <c r="AV143" s="258"/>
      <c r="AW143" s="258"/>
    </row>
    <row r="144" spans="1:49" ht="12.75">
      <c r="A144" s="467"/>
      <c r="B144" s="467"/>
      <c r="C144" s="58"/>
      <c r="D144" s="58"/>
      <c r="E144" s="58"/>
      <c r="F144" s="58"/>
      <c r="G144" s="58"/>
      <c r="H144" s="58"/>
      <c r="I144" s="58"/>
      <c r="J144" s="58"/>
      <c r="K144" s="229"/>
      <c r="L144" s="61"/>
      <c r="M144" s="229" t="s">
        <v>183</v>
      </c>
      <c r="N144" s="58" t="s">
        <v>230</v>
      </c>
      <c r="O144" s="58"/>
      <c r="P144" s="58"/>
      <c r="Q144" s="58" t="s">
        <v>578</v>
      </c>
      <c r="R144" s="58"/>
      <c r="S144" s="58"/>
      <c r="T144" s="58"/>
      <c r="U144" s="58"/>
      <c r="V144" s="58"/>
      <c r="W144" s="58" t="s">
        <v>741</v>
      </c>
      <c r="X144" s="58" t="s">
        <v>632</v>
      </c>
      <c r="Y144" s="58" t="s">
        <v>1235</v>
      </c>
      <c r="Z144" s="58"/>
      <c r="AA144" s="58"/>
      <c r="AB144" s="58"/>
      <c r="AC144" s="58"/>
      <c r="AD144" s="58"/>
      <c r="AE144" s="58"/>
      <c r="AF144" s="58"/>
      <c r="AG144" s="58" t="s">
        <v>37</v>
      </c>
      <c r="AH144" s="58"/>
      <c r="AI144" s="58"/>
      <c r="AJ144" s="58"/>
      <c r="AK144" s="229"/>
      <c r="AL144" s="58"/>
      <c r="AM144" s="229" t="s">
        <v>85</v>
      </c>
      <c r="AN144" s="58"/>
      <c r="AO144" s="66"/>
      <c r="AP144" s="229" t="s">
        <v>530</v>
      </c>
      <c r="AQ144" s="58"/>
      <c r="AR144" s="58" t="s">
        <v>210</v>
      </c>
      <c r="AS144" s="258" t="s">
        <v>340</v>
      </c>
      <c r="AT144" s="258" t="s">
        <v>671</v>
      </c>
      <c r="AU144" s="258"/>
      <c r="AV144" s="258"/>
      <c r="AW144" s="258"/>
    </row>
    <row r="145" spans="1:49" ht="12.75">
      <c r="A145" s="467"/>
      <c r="B145" s="467"/>
      <c r="C145" s="58"/>
      <c r="D145" s="58"/>
      <c r="E145" s="58"/>
      <c r="F145" s="58"/>
      <c r="G145" s="58"/>
      <c r="H145" s="58"/>
      <c r="I145" s="58"/>
      <c r="J145" s="58"/>
      <c r="K145" s="229"/>
      <c r="L145" s="61"/>
      <c r="M145" s="229" t="s">
        <v>345</v>
      </c>
      <c r="N145" s="58" t="s">
        <v>216</v>
      </c>
      <c r="O145" s="58"/>
      <c r="P145" s="58"/>
      <c r="Q145" s="58" t="s">
        <v>291</v>
      </c>
      <c r="R145" s="58"/>
      <c r="S145" s="58"/>
      <c r="T145" s="58"/>
      <c r="U145" s="58"/>
      <c r="V145" s="58"/>
      <c r="W145" s="58"/>
      <c r="X145" s="58" t="s">
        <v>308</v>
      </c>
      <c r="Y145" s="58"/>
      <c r="Z145" s="58"/>
      <c r="AA145" s="58"/>
      <c r="AB145" s="58"/>
      <c r="AC145" s="58"/>
      <c r="AD145" s="58"/>
      <c r="AE145" s="58"/>
      <c r="AF145" s="58"/>
      <c r="AG145" s="58" t="s">
        <v>292</v>
      </c>
      <c r="AH145" s="58"/>
      <c r="AI145" s="58"/>
      <c r="AJ145" s="58"/>
      <c r="AK145" s="229"/>
      <c r="AL145" s="58"/>
      <c r="AM145" s="229" t="s">
        <v>691</v>
      </c>
      <c r="AN145" s="58"/>
      <c r="AO145" s="66"/>
      <c r="AP145" s="229"/>
      <c r="AQ145" s="58"/>
      <c r="AR145" s="58"/>
      <c r="AS145" s="258" t="s">
        <v>716</v>
      </c>
      <c r="AT145" s="258" t="s">
        <v>242</v>
      </c>
      <c r="AU145" s="258"/>
      <c r="AV145" s="258" t="s">
        <v>28</v>
      </c>
      <c r="AW145" s="258" t="s">
        <v>8</v>
      </c>
    </row>
    <row r="146" spans="1:49" ht="12.75">
      <c r="A146" s="468"/>
      <c r="B146" s="468"/>
      <c r="C146" s="58"/>
      <c r="D146" s="58"/>
      <c r="E146" s="58"/>
      <c r="F146" s="58"/>
      <c r="G146" s="58"/>
      <c r="H146" s="58"/>
      <c r="I146" s="58"/>
      <c r="J146" s="58"/>
      <c r="K146" s="229"/>
      <c r="L146" s="61"/>
      <c r="M146" s="229" t="s">
        <v>447</v>
      </c>
      <c r="N146" s="59" t="s">
        <v>548</v>
      </c>
      <c r="O146" s="58"/>
      <c r="P146" s="58"/>
      <c r="Q146" s="58" t="s">
        <v>585</v>
      </c>
      <c r="R146" s="58"/>
      <c r="S146" s="58"/>
      <c r="T146" s="58"/>
      <c r="U146" s="58"/>
      <c r="V146" s="58"/>
      <c r="W146" s="58"/>
      <c r="X146" s="58" t="s">
        <v>475</v>
      </c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229"/>
      <c r="AL146" s="58"/>
      <c r="AM146" s="229"/>
      <c r="AN146" s="58"/>
      <c r="AO146" s="66"/>
      <c r="AP146" s="229"/>
      <c r="AQ146" s="58"/>
      <c r="AR146" s="58"/>
      <c r="AS146" s="259" t="s">
        <v>154</v>
      </c>
      <c r="AT146" s="259" t="s">
        <v>540</v>
      </c>
      <c r="AU146" s="259" t="s">
        <v>475</v>
      </c>
      <c r="AV146" s="259" t="s">
        <v>378</v>
      </c>
      <c r="AW146" s="259" t="s">
        <v>45</v>
      </c>
    </row>
    <row r="147" spans="1:49" ht="12.75">
      <c r="A147" s="466">
        <v>11</v>
      </c>
      <c r="B147" s="466" t="s">
        <v>132</v>
      </c>
      <c r="C147" s="57"/>
      <c r="D147" s="57"/>
      <c r="E147" s="57"/>
      <c r="F147" s="57"/>
      <c r="G147" s="57"/>
      <c r="H147" s="57"/>
      <c r="I147" s="57"/>
      <c r="J147" s="57"/>
      <c r="K147" s="231"/>
      <c r="L147" s="57"/>
      <c r="M147" s="60"/>
      <c r="N147" s="231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231"/>
      <c r="AL147" s="57"/>
      <c r="AM147" s="231"/>
      <c r="AN147" s="57"/>
      <c r="AO147" s="57"/>
      <c r="AP147" s="57"/>
      <c r="AQ147" s="57"/>
      <c r="AR147" s="57"/>
      <c r="AS147" s="257"/>
      <c r="AT147" s="257"/>
      <c r="AU147" s="257"/>
      <c r="AV147" s="257"/>
      <c r="AW147" s="257"/>
    </row>
    <row r="148" spans="1:49" ht="12.75">
      <c r="A148" s="467"/>
      <c r="B148" s="467"/>
      <c r="C148" s="58"/>
      <c r="D148" s="58"/>
      <c r="E148" s="58"/>
      <c r="F148" s="58"/>
      <c r="G148" s="58"/>
      <c r="H148" s="58"/>
      <c r="I148" s="58"/>
      <c r="J148" s="58"/>
      <c r="K148" s="229"/>
      <c r="L148" s="58"/>
      <c r="M148" s="61"/>
      <c r="N148" s="229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229"/>
      <c r="AL148" s="58"/>
      <c r="AM148" s="229"/>
      <c r="AN148" s="58"/>
      <c r="AO148" s="58"/>
      <c r="AP148" s="58"/>
      <c r="AQ148" s="58"/>
      <c r="AR148" s="58"/>
      <c r="AS148" s="258"/>
      <c r="AT148" s="258"/>
      <c r="AU148" s="258"/>
      <c r="AV148" s="258"/>
      <c r="AW148" s="258"/>
    </row>
    <row r="149" spans="1:49" ht="12.75">
      <c r="A149" s="467"/>
      <c r="B149" s="467"/>
      <c r="C149" s="58"/>
      <c r="D149" s="58"/>
      <c r="E149" s="58"/>
      <c r="F149" s="58"/>
      <c r="G149" s="58"/>
      <c r="H149" s="58"/>
      <c r="I149" s="58"/>
      <c r="J149" s="58"/>
      <c r="K149" s="229"/>
      <c r="L149" s="58"/>
      <c r="M149" s="61"/>
      <c r="N149" s="229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229"/>
      <c r="AL149" s="58"/>
      <c r="AM149" s="229"/>
      <c r="AN149" s="58"/>
      <c r="AO149" s="58"/>
      <c r="AP149" s="58"/>
      <c r="AQ149" s="58"/>
      <c r="AR149" s="58"/>
      <c r="AS149" s="258"/>
      <c r="AT149" s="258"/>
      <c r="AU149" s="258"/>
      <c r="AV149" s="258"/>
      <c r="AW149" s="258"/>
    </row>
    <row r="150" spans="1:49" ht="12.75">
      <c r="A150" s="467"/>
      <c r="B150" s="467"/>
      <c r="C150" s="58"/>
      <c r="D150" s="58"/>
      <c r="E150" s="58"/>
      <c r="F150" s="58"/>
      <c r="G150" s="58"/>
      <c r="H150" s="58"/>
      <c r="I150" s="58"/>
      <c r="J150" s="58"/>
      <c r="K150" s="229"/>
      <c r="L150" s="58"/>
      <c r="M150" s="61"/>
      <c r="N150" s="229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229"/>
      <c r="AL150" s="58"/>
      <c r="AM150" s="229"/>
      <c r="AN150" s="58"/>
      <c r="AO150" s="58"/>
      <c r="AP150" s="58"/>
      <c r="AQ150" s="58"/>
      <c r="AR150" s="58"/>
      <c r="AS150" s="258"/>
      <c r="AT150" s="258"/>
      <c r="AU150" s="258"/>
      <c r="AV150" s="258"/>
      <c r="AW150" s="258"/>
    </row>
    <row r="151" spans="1:49" ht="12.75">
      <c r="A151" s="467"/>
      <c r="B151" s="467"/>
      <c r="C151" s="58"/>
      <c r="D151" s="58"/>
      <c r="E151" s="58"/>
      <c r="F151" s="58"/>
      <c r="G151" s="58"/>
      <c r="H151" s="58"/>
      <c r="I151" s="58"/>
      <c r="J151" s="58"/>
      <c r="K151" s="229"/>
      <c r="L151" s="58"/>
      <c r="M151" s="61"/>
      <c r="N151" s="229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229"/>
      <c r="AL151" s="58"/>
      <c r="AM151" s="229"/>
      <c r="AN151" s="58"/>
      <c r="AO151" s="58"/>
      <c r="AP151" s="58"/>
      <c r="AQ151" s="58"/>
      <c r="AR151" s="58"/>
      <c r="AS151" s="258"/>
      <c r="AT151" s="258"/>
      <c r="AU151" s="258"/>
      <c r="AV151" s="258"/>
      <c r="AW151" s="258"/>
    </row>
    <row r="152" spans="1:49" ht="12.75">
      <c r="A152" s="467"/>
      <c r="B152" s="467"/>
      <c r="C152" s="58"/>
      <c r="D152" s="58"/>
      <c r="E152" s="58"/>
      <c r="F152" s="58"/>
      <c r="G152" s="58"/>
      <c r="H152" s="58"/>
      <c r="I152" s="58"/>
      <c r="J152" s="58"/>
      <c r="K152" s="229"/>
      <c r="L152" s="58"/>
      <c r="M152" s="61"/>
      <c r="N152" s="229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229"/>
      <c r="AL152" s="58"/>
      <c r="AM152" s="229"/>
      <c r="AN152" s="58"/>
      <c r="AO152" s="58"/>
      <c r="AP152" s="58"/>
      <c r="AQ152" s="58"/>
      <c r="AR152" s="58"/>
      <c r="AS152" s="258"/>
      <c r="AT152" s="258"/>
      <c r="AU152" s="258"/>
      <c r="AV152" s="258"/>
      <c r="AW152" s="258"/>
    </row>
    <row r="153" spans="1:49" ht="12.75">
      <c r="A153" s="467"/>
      <c r="B153" s="467"/>
      <c r="C153" s="58"/>
      <c r="D153" s="58"/>
      <c r="E153" s="58"/>
      <c r="F153" s="58"/>
      <c r="G153" s="58"/>
      <c r="H153" s="58"/>
      <c r="I153" s="58"/>
      <c r="J153" s="58"/>
      <c r="K153" s="229"/>
      <c r="L153" s="58"/>
      <c r="M153" s="61"/>
      <c r="N153" s="229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229"/>
      <c r="AL153" s="58"/>
      <c r="AM153" s="229"/>
      <c r="AN153" s="58"/>
      <c r="AO153" s="58"/>
      <c r="AP153" s="58"/>
      <c r="AQ153" s="58"/>
      <c r="AR153" s="58"/>
      <c r="AS153" s="258"/>
      <c r="AT153" s="258"/>
      <c r="AU153" s="258"/>
      <c r="AV153" s="258"/>
      <c r="AW153" s="258"/>
    </row>
    <row r="154" spans="1:49" ht="12.75">
      <c r="A154" s="467"/>
      <c r="B154" s="467"/>
      <c r="C154" s="58"/>
      <c r="D154" s="58"/>
      <c r="E154" s="58"/>
      <c r="F154" s="58"/>
      <c r="G154" s="58"/>
      <c r="H154" s="58"/>
      <c r="I154" s="58"/>
      <c r="J154" s="58"/>
      <c r="K154" s="229"/>
      <c r="L154" s="58"/>
      <c r="M154" s="61"/>
      <c r="N154" s="229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284"/>
      <c r="AL154" s="58"/>
      <c r="AM154" s="229"/>
      <c r="AN154" s="58"/>
      <c r="AO154" s="58"/>
      <c r="AP154" s="58"/>
      <c r="AQ154" s="58"/>
      <c r="AR154" s="58"/>
      <c r="AS154" s="258"/>
      <c r="AT154" s="258"/>
      <c r="AU154" s="258"/>
      <c r="AV154" s="258"/>
      <c r="AW154" s="258"/>
    </row>
    <row r="155" spans="1:49" ht="12.75">
      <c r="A155" s="467"/>
      <c r="B155" s="467"/>
      <c r="C155" s="58"/>
      <c r="D155" s="58"/>
      <c r="E155" s="58"/>
      <c r="F155" s="58"/>
      <c r="G155" s="58"/>
      <c r="H155" s="58"/>
      <c r="I155" s="58"/>
      <c r="J155" s="58"/>
      <c r="K155" s="229"/>
      <c r="L155" s="58"/>
      <c r="M155" s="61"/>
      <c r="N155" s="229" t="s">
        <v>252</v>
      </c>
      <c r="O155" s="58" t="s">
        <v>406</v>
      </c>
      <c r="P155" s="58"/>
      <c r="Q155" s="58" t="s">
        <v>285</v>
      </c>
      <c r="R155" s="58"/>
      <c r="S155" s="58"/>
      <c r="T155" s="58" t="s">
        <v>347</v>
      </c>
      <c r="U155" s="58"/>
      <c r="V155" s="58" t="s">
        <v>22</v>
      </c>
      <c r="W155" s="58" t="s">
        <v>420</v>
      </c>
      <c r="X155" s="58"/>
      <c r="Y155" s="58"/>
      <c r="Z155" s="58" t="s">
        <v>0</v>
      </c>
      <c r="AA155" s="58"/>
      <c r="AB155" s="58"/>
      <c r="AC155" s="58"/>
      <c r="AD155" s="58"/>
      <c r="AE155" s="58" t="s">
        <v>320</v>
      </c>
      <c r="AF155" s="58" t="s">
        <v>336</v>
      </c>
      <c r="AG155" s="58"/>
      <c r="AH155" s="58" t="s">
        <v>344</v>
      </c>
      <c r="AI155" s="58" t="s">
        <v>47</v>
      </c>
      <c r="AJ155" s="58"/>
      <c r="AK155" s="284"/>
      <c r="AL155" s="58"/>
      <c r="AM155" s="229"/>
      <c r="AN155" s="58"/>
      <c r="AO155" s="58"/>
      <c r="AP155" s="58"/>
      <c r="AQ155" s="58"/>
      <c r="AR155" s="58"/>
      <c r="AS155" s="258"/>
      <c r="AT155" s="258"/>
      <c r="AU155" s="258"/>
      <c r="AV155" s="258"/>
      <c r="AW155" s="258"/>
    </row>
    <row r="156" spans="1:49" ht="12.75">
      <c r="A156" s="467"/>
      <c r="B156" s="467"/>
      <c r="C156" s="58"/>
      <c r="D156" s="58"/>
      <c r="E156" s="58"/>
      <c r="F156" s="58"/>
      <c r="G156" s="58"/>
      <c r="H156" s="58"/>
      <c r="I156" s="58"/>
      <c r="J156" s="58"/>
      <c r="K156" s="229"/>
      <c r="L156" s="58"/>
      <c r="M156" s="61"/>
      <c r="N156" s="229"/>
      <c r="O156" s="58" t="s">
        <v>0</v>
      </c>
      <c r="P156" s="58"/>
      <c r="Q156" s="58" t="s">
        <v>458</v>
      </c>
      <c r="R156" s="58" t="s">
        <v>87</v>
      </c>
      <c r="S156" s="58" t="s">
        <v>272</v>
      </c>
      <c r="T156" s="58" t="s">
        <v>552</v>
      </c>
      <c r="U156" s="58"/>
      <c r="V156" s="58" t="s">
        <v>283</v>
      </c>
      <c r="W156" s="58" t="s">
        <v>159</v>
      </c>
      <c r="X156" s="58"/>
      <c r="Y156" s="58" t="s">
        <v>6</v>
      </c>
      <c r="Z156" s="58" t="s">
        <v>566</v>
      </c>
      <c r="AA156" s="58"/>
      <c r="AB156" s="58"/>
      <c r="AC156" s="58"/>
      <c r="AD156" s="58"/>
      <c r="AE156" s="58"/>
      <c r="AF156" s="58" t="s">
        <v>315</v>
      </c>
      <c r="AG156" s="58" t="s">
        <v>170</v>
      </c>
      <c r="AH156" s="58" t="s">
        <v>103</v>
      </c>
      <c r="AI156" s="58"/>
      <c r="AJ156" s="58" t="s">
        <v>48</v>
      </c>
      <c r="AK156" s="284"/>
      <c r="AL156" s="58"/>
      <c r="AM156" s="229"/>
      <c r="AN156" s="58"/>
      <c r="AO156" s="58"/>
      <c r="AP156" s="58"/>
      <c r="AQ156" s="58"/>
      <c r="AR156" s="58"/>
      <c r="AS156" s="258"/>
      <c r="AT156" s="258"/>
      <c r="AU156" s="258"/>
      <c r="AV156" s="258"/>
      <c r="AW156" s="258"/>
    </row>
    <row r="157" spans="1:49" ht="12.75">
      <c r="A157" s="467"/>
      <c r="B157" s="467"/>
      <c r="C157" s="58"/>
      <c r="D157" s="58"/>
      <c r="E157" s="58"/>
      <c r="F157" s="58"/>
      <c r="G157" s="58"/>
      <c r="H157" s="58"/>
      <c r="I157" s="58"/>
      <c r="J157" s="58"/>
      <c r="K157" s="229"/>
      <c r="L157" s="58"/>
      <c r="M157" s="61"/>
      <c r="N157" s="229" t="s">
        <v>811</v>
      </c>
      <c r="O157" s="58" t="s">
        <v>795</v>
      </c>
      <c r="P157" s="58" t="s">
        <v>806</v>
      </c>
      <c r="Q157" s="58" t="s">
        <v>807</v>
      </c>
      <c r="R157" s="58" t="s">
        <v>799</v>
      </c>
      <c r="S157" s="58" t="s">
        <v>796</v>
      </c>
      <c r="T157" s="58" t="s">
        <v>806</v>
      </c>
      <c r="U157" s="58" t="s">
        <v>794</v>
      </c>
      <c r="V157" s="58" t="s">
        <v>809</v>
      </c>
      <c r="W157" s="58" t="s">
        <v>812</v>
      </c>
      <c r="X157" s="58" t="s">
        <v>794</v>
      </c>
      <c r="Y157" s="58" t="s">
        <v>797</v>
      </c>
      <c r="Z157" s="58" t="s">
        <v>806</v>
      </c>
      <c r="AA157" s="58" t="s">
        <v>800</v>
      </c>
      <c r="AB157" s="58" t="s">
        <v>818</v>
      </c>
      <c r="AC157" s="58" t="s">
        <v>801</v>
      </c>
      <c r="AD157" s="58" t="s">
        <v>806</v>
      </c>
      <c r="AE157" s="58" t="s">
        <v>810</v>
      </c>
      <c r="AF157" s="58" t="s">
        <v>800</v>
      </c>
      <c r="AG157" s="58" t="s">
        <v>794</v>
      </c>
      <c r="AH157" s="58" t="s">
        <v>796</v>
      </c>
      <c r="AI157" s="58" t="s">
        <v>795</v>
      </c>
      <c r="AJ157" s="58" t="s">
        <v>844</v>
      </c>
      <c r="AK157" s="284"/>
      <c r="AL157" s="58"/>
      <c r="AM157" s="229"/>
      <c r="AN157" s="58"/>
      <c r="AO157" s="58"/>
      <c r="AP157" s="58"/>
      <c r="AQ157" s="58"/>
      <c r="AR157" s="58"/>
      <c r="AS157" s="258"/>
      <c r="AT157" s="258"/>
      <c r="AU157" s="258"/>
      <c r="AV157" s="258"/>
      <c r="AW157" s="258"/>
    </row>
    <row r="158" spans="1:49" ht="12.75">
      <c r="A158" s="467"/>
      <c r="B158" s="467"/>
      <c r="C158" s="229"/>
      <c r="D158" s="58"/>
      <c r="E158" s="58"/>
      <c r="F158" s="58"/>
      <c r="G158" s="58"/>
      <c r="H158" s="58"/>
      <c r="I158" s="58"/>
      <c r="J158" s="58"/>
      <c r="K158" s="229"/>
      <c r="L158" s="58"/>
      <c r="M158" s="61"/>
      <c r="N158" s="229" t="s">
        <v>700</v>
      </c>
      <c r="O158" s="58"/>
      <c r="P158" s="58"/>
      <c r="Q158" s="58" t="s">
        <v>49</v>
      </c>
      <c r="R158" s="58"/>
      <c r="S158" s="58"/>
      <c r="T158" s="58"/>
      <c r="U158" s="58"/>
      <c r="V158" s="58"/>
      <c r="W158" s="58" t="s">
        <v>9</v>
      </c>
      <c r="X158" s="58" t="s">
        <v>507</v>
      </c>
      <c r="Y158" s="58" t="s">
        <v>251</v>
      </c>
      <c r="Z158" s="58"/>
      <c r="AA158" s="58"/>
      <c r="AB158" s="58"/>
      <c r="AC158" s="58"/>
      <c r="AD158" s="58"/>
      <c r="AE158" s="58"/>
      <c r="AF158" s="58"/>
      <c r="AG158" s="58" t="s">
        <v>251</v>
      </c>
      <c r="AH158" s="58" t="s">
        <v>531</v>
      </c>
      <c r="AI158" s="58"/>
      <c r="AJ158" s="58"/>
      <c r="AK158" s="284" t="s">
        <v>85</v>
      </c>
      <c r="AL158" s="58" t="s">
        <v>969</v>
      </c>
      <c r="AM158" s="229" t="s">
        <v>108</v>
      </c>
      <c r="AN158" s="58"/>
      <c r="AO158" s="58"/>
      <c r="AP158" s="58"/>
      <c r="AQ158" s="58"/>
      <c r="AR158" s="58"/>
      <c r="AS158" s="258"/>
      <c r="AT158" s="258"/>
      <c r="AU158" s="258"/>
      <c r="AV158" s="258"/>
      <c r="AW158" s="258"/>
    </row>
    <row r="159" spans="1:49" ht="12.75">
      <c r="A159" s="467"/>
      <c r="B159" s="467"/>
      <c r="C159" s="229"/>
      <c r="D159" s="58"/>
      <c r="E159" s="58"/>
      <c r="F159" s="58"/>
      <c r="G159" s="58"/>
      <c r="H159" s="58"/>
      <c r="I159" s="58"/>
      <c r="J159" s="58"/>
      <c r="K159" s="229"/>
      <c r="L159" s="58"/>
      <c r="M159" s="61"/>
      <c r="N159" s="229" t="s">
        <v>563</v>
      </c>
      <c r="O159" s="58"/>
      <c r="P159" s="58"/>
      <c r="Q159" s="58" t="s">
        <v>699</v>
      </c>
      <c r="R159" s="58"/>
      <c r="S159" s="58"/>
      <c r="T159" s="58"/>
      <c r="U159" s="58"/>
      <c r="V159" s="58"/>
      <c r="W159" s="58" t="s">
        <v>966</v>
      </c>
      <c r="X159" s="58" t="s">
        <v>31</v>
      </c>
      <c r="Y159" s="58" t="s">
        <v>289</v>
      </c>
      <c r="Z159" s="58"/>
      <c r="AA159" s="58"/>
      <c r="AB159" s="58"/>
      <c r="AC159" s="58"/>
      <c r="AD159" s="58"/>
      <c r="AE159" s="58"/>
      <c r="AF159" s="58"/>
      <c r="AG159" s="58" t="s">
        <v>290</v>
      </c>
      <c r="AH159" s="58" t="s">
        <v>194</v>
      </c>
      <c r="AI159" s="58"/>
      <c r="AJ159" s="58"/>
      <c r="AK159" s="284" t="s">
        <v>1032</v>
      </c>
      <c r="AL159" s="58" t="s">
        <v>299</v>
      </c>
      <c r="AM159" s="229" t="s">
        <v>284</v>
      </c>
      <c r="AN159" s="58" t="s">
        <v>92</v>
      </c>
      <c r="AO159" s="58" t="s">
        <v>261</v>
      </c>
      <c r="AP159" s="58"/>
      <c r="AQ159" s="58"/>
      <c r="AR159" s="58"/>
      <c r="AS159" s="258"/>
      <c r="AT159" s="258"/>
      <c r="AU159" s="258"/>
      <c r="AV159" s="258"/>
      <c r="AW159" s="258"/>
    </row>
    <row r="160" spans="1:49" ht="12.75">
      <c r="A160" s="467"/>
      <c r="B160" s="467"/>
      <c r="C160" s="229"/>
      <c r="D160" s="58"/>
      <c r="E160" s="58"/>
      <c r="F160" s="58"/>
      <c r="G160" s="58"/>
      <c r="H160" s="58"/>
      <c r="I160" s="58"/>
      <c r="J160" s="58"/>
      <c r="K160" s="229"/>
      <c r="L160" s="58"/>
      <c r="M160" s="61"/>
      <c r="N160" s="229" t="s">
        <v>8</v>
      </c>
      <c r="O160" s="58"/>
      <c r="P160" s="58"/>
      <c r="Q160" s="58" t="s">
        <v>62</v>
      </c>
      <c r="R160" s="58"/>
      <c r="S160" s="58"/>
      <c r="T160" s="58"/>
      <c r="U160" s="58"/>
      <c r="V160" s="58"/>
      <c r="W160" s="58" t="s">
        <v>200</v>
      </c>
      <c r="X160" s="58" t="s">
        <v>59</v>
      </c>
      <c r="Y160" s="58" t="s">
        <v>84</v>
      </c>
      <c r="Z160" s="58"/>
      <c r="AA160" s="58"/>
      <c r="AB160" s="58"/>
      <c r="AC160" s="58"/>
      <c r="AD160" s="58"/>
      <c r="AE160" s="58"/>
      <c r="AF160" s="58"/>
      <c r="AG160" s="58" t="s">
        <v>352</v>
      </c>
      <c r="AH160" s="58"/>
      <c r="AI160" s="58"/>
      <c r="AJ160" s="58"/>
      <c r="AK160" s="284" t="s">
        <v>349</v>
      </c>
      <c r="AL160" s="58" t="s">
        <v>92</v>
      </c>
      <c r="AM160" s="229" t="s">
        <v>37</v>
      </c>
      <c r="AN160" s="58" t="s">
        <v>191</v>
      </c>
      <c r="AO160" s="66" t="s">
        <v>629</v>
      </c>
      <c r="AP160" s="58" t="s">
        <v>152</v>
      </c>
      <c r="AQ160" s="58" t="s">
        <v>31</v>
      </c>
      <c r="AR160" s="58" t="s">
        <v>162</v>
      </c>
      <c r="AS160" s="258"/>
      <c r="AT160" s="258"/>
      <c r="AU160" s="258"/>
      <c r="AV160" s="258"/>
      <c r="AW160" s="258"/>
    </row>
    <row r="161" spans="1:49" ht="12.75">
      <c r="A161" s="467"/>
      <c r="B161" s="467"/>
      <c r="C161" s="229"/>
      <c r="D161" s="58"/>
      <c r="E161" s="58"/>
      <c r="F161" s="58"/>
      <c r="G161" s="58"/>
      <c r="H161" s="58"/>
      <c r="I161" s="58"/>
      <c r="J161" s="58"/>
      <c r="K161" s="229"/>
      <c r="L161" s="58"/>
      <c r="M161" s="61"/>
      <c r="N161" s="229" t="s">
        <v>105</v>
      </c>
      <c r="O161" s="58"/>
      <c r="P161" s="58"/>
      <c r="Q161" s="58" t="s">
        <v>454</v>
      </c>
      <c r="R161" s="58"/>
      <c r="S161" s="58"/>
      <c r="T161" s="58"/>
      <c r="U161" s="58"/>
      <c r="V161" s="58"/>
      <c r="W161" s="58" t="s">
        <v>102</v>
      </c>
      <c r="X161" s="58" t="s">
        <v>55</v>
      </c>
      <c r="Y161" s="58" t="s">
        <v>1246</v>
      </c>
      <c r="Z161" s="58"/>
      <c r="AA161" s="58"/>
      <c r="AB161" s="58"/>
      <c r="AC161" s="58"/>
      <c r="AD161" s="58"/>
      <c r="AE161" s="58"/>
      <c r="AF161" s="58"/>
      <c r="AG161" s="58" t="s">
        <v>524</v>
      </c>
      <c r="AH161" s="58"/>
      <c r="AI161" s="58"/>
      <c r="AJ161" s="58"/>
      <c r="AK161" s="284"/>
      <c r="AL161" s="58"/>
      <c r="AM161" s="229"/>
      <c r="AN161" s="58"/>
      <c r="AO161" s="66" t="s">
        <v>308</v>
      </c>
      <c r="AP161" s="229" t="s">
        <v>69</v>
      </c>
      <c r="AQ161" s="58" t="s">
        <v>8</v>
      </c>
      <c r="AR161" s="66"/>
      <c r="AS161" s="258"/>
      <c r="AT161" s="258"/>
      <c r="AU161" s="258"/>
      <c r="AV161" s="258"/>
      <c r="AW161" s="258"/>
    </row>
    <row r="162" spans="1:49" ht="12.75">
      <c r="A162" s="467"/>
      <c r="B162" s="467"/>
      <c r="C162" s="229"/>
      <c r="D162" s="58"/>
      <c r="E162" s="58"/>
      <c r="F162" s="58"/>
      <c r="G162" s="58"/>
      <c r="H162" s="58"/>
      <c r="I162" s="58"/>
      <c r="J162" s="58"/>
      <c r="K162" s="229"/>
      <c r="L162" s="58"/>
      <c r="M162" s="61"/>
      <c r="N162" s="229" t="s">
        <v>374</v>
      </c>
      <c r="O162" s="58"/>
      <c r="P162" s="58"/>
      <c r="Q162" s="58" t="s">
        <v>160</v>
      </c>
      <c r="R162" s="58"/>
      <c r="S162" s="58"/>
      <c r="T162" s="58"/>
      <c r="U162" s="58"/>
      <c r="V162" s="58"/>
      <c r="W162" s="58" t="s">
        <v>2</v>
      </c>
      <c r="X162" s="58" t="s">
        <v>314</v>
      </c>
      <c r="Y162" s="58" t="s">
        <v>883</v>
      </c>
      <c r="Z162" s="58"/>
      <c r="AA162" s="58"/>
      <c r="AB162" s="58"/>
      <c r="AC162" s="58"/>
      <c r="AD162" s="58"/>
      <c r="AE162" s="58"/>
      <c r="AF162" s="58"/>
      <c r="AG162" s="58" t="s">
        <v>108</v>
      </c>
      <c r="AH162" s="58"/>
      <c r="AI162" s="58"/>
      <c r="AJ162" s="58"/>
      <c r="AK162" s="284"/>
      <c r="AL162" s="58"/>
      <c r="AM162" s="229" t="s">
        <v>529</v>
      </c>
      <c r="AN162" s="58"/>
      <c r="AO162" s="66"/>
      <c r="AP162" s="229" t="s">
        <v>1123</v>
      </c>
      <c r="AQ162" s="58"/>
      <c r="AR162" s="66" t="s">
        <v>101</v>
      </c>
      <c r="AS162" s="258" t="s">
        <v>11</v>
      </c>
      <c r="AT162" s="258" t="s">
        <v>479</v>
      </c>
      <c r="AU162" s="258"/>
      <c r="AV162" s="258"/>
      <c r="AW162" s="258"/>
    </row>
    <row r="163" spans="1:49" ht="12.75">
      <c r="A163" s="467"/>
      <c r="B163" s="467"/>
      <c r="C163" s="229"/>
      <c r="D163" s="58"/>
      <c r="E163" s="58"/>
      <c r="F163" s="58"/>
      <c r="G163" s="58"/>
      <c r="H163" s="58"/>
      <c r="I163" s="58"/>
      <c r="J163" s="58"/>
      <c r="K163" s="229"/>
      <c r="L163" s="58"/>
      <c r="M163" s="61"/>
      <c r="N163" s="229" t="s">
        <v>78</v>
      </c>
      <c r="O163" s="58"/>
      <c r="P163" s="58"/>
      <c r="Q163" s="58" t="s">
        <v>70</v>
      </c>
      <c r="R163" s="58"/>
      <c r="S163" s="58"/>
      <c r="T163" s="58"/>
      <c r="U163" s="58"/>
      <c r="V163" s="58"/>
      <c r="W163" s="58"/>
      <c r="X163" s="58" t="s">
        <v>191</v>
      </c>
      <c r="Y163" s="58"/>
      <c r="Z163" s="58"/>
      <c r="AA163" s="58"/>
      <c r="AB163" s="58"/>
      <c r="AC163" s="58"/>
      <c r="AD163" s="58"/>
      <c r="AE163" s="58"/>
      <c r="AF163" s="58"/>
      <c r="AG163" s="58" t="s">
        <v>12</v>
      </c>
      <c r="AH163" s="58"/>
      <c r="AI163" s="58"/>
      <c r="AJ163" s="58"/>
      <c r="AK163" s="284"/>
      <c r="AL163" s="58"/>
      <c r="AM163" s="229" t="s">
        <v>1029</v>
      </c>
      <c r="AN163" s="58"/>
      <c r="AO163" s="66"/>
      <c r="AP163" s="229"/>
      <c r="AQ163" s="58"/>
      <c r="AR163" s="66"/>
      <c r="AS163" s="258" t="s">
        <v>291</v>
      </c>
      <c r="AT163" s="258" t="s">
        <v>8</v>
      </c>
      <c r="AU163" s="258"/>
      <c r="AV163" s="258" t="s">
        <v>251</v>
      </c>
      <c r="AW163" s="258" t="s">
        <v>282</v>
      </c>
    </row>
    <row r="164" spans="1:49" ht="12.75">
      <c r="A164" s="468"/>
      <c r="B164" s="468"/>
      <c r="C164" s="229"/>
      <c r="D164" s="58"/>
      <c r="E164" s="58"/>
      <c r="F164" s="58"/>
      <c r="G164" s="58"/>
      <c r="H164" s="58"/>
      <c r="I164" s="58"/>
      <c r="J164" s="58"/>
      <c r="K164" s="229"/>
      <c r="L164" s="58"/>
      <c r="M164" s="61"/>
      <c r="N164" s="229" t="s">
        <v>198</v>
      </c>
      <c r="O164" s="59"/>
      <c r="P164" s="58"/>
      <c r="Q164" s="58" t="s">
        <v>105</v>
      </c>
      <c r="R164" s="58"/>
      <c r="S164" s="58"/>
      <c r="T164" s="58"/>
      <c r="U164" s="58"/>
      <c r="V164" s="58"/>
      <c r="W164" s="58"/>
      <c r="X164" s="58" t="s">
        <v>259</v>
      </c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284"/>
      <c r="AL164" s="58"/>
      <c r="AM164" s="229"/>
      <c r="AN164" s="58"/>
      <c r="AO164" s="66"/>
      <c r="AP164" s="229"/>
      <c r="AQ164" s="58"/>
      <c r="AR164" s="66"/>
      <c r="AS164" s="259" t="s">
        <v>503</v>
      </c>
      <c r="AT164" s="259" t="s">
        <v>23</v>
      </c>
      <c r="AU164" s="259" t="s">
        <v>277</v>
      </c>
      <c r="AV164" s="259" t="s">
        <v>223</v>
      </c>
      <c r="AW164" s="259" t="s">
        <v>507</v>
      </c>
    </row>
    <row r="165" spans="1:49" ht="12.75">
      <c r="A165" s="466">
        <v>12</v>
      </c>
      <c r="B165" s="466" t="s">
        <v>121</v>
      </c>
      <c r="C165" s="231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60"/>
      <c r="O165" s="65"/>
      <c r="P165" s="57"/>
      <c r="Q165" s="57"/>
      <c r="R165" s="57"/>
      <c r="S165" s="57"/>
      <c r="T165" s="57"/>
      <c r="U165" s="57"/>
      <c r="V165" s="57"/>
      <c r="W165" s="57" t="s">
        <v>404</v>
      </c>
      <c r="X165" s="57" t="s">
        <v>10</v>
      </c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283"/>
      <c r="AL165" s="57"/>
      <c r="AM165" s="231"/>
      <c r="AN165" s="57"/>
      <c r="AO165" s="231"/>
      <c r="AP165" s="57"/>
      <c r="AQ165" s="231"/>
      <c r="AR165" s="57"/>
      <c r="AS165" s="290"/>
      <c r="AT165" s="257"/>
      <c r="AU165" s="290"/>
      <c r="AV165" s="257"/>
      <c r="AW165" s="302"/>
    </row>
    <row r="166" spans="1:49" ht="12.75">
      <c r="A166" s="467"/>
      <c r="B166" s="467"/>
      <c r="C166" s="229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61"/>
      <c r="O166" s="66"/>
      <c r="P166" s="58"/>
      <c r="Q166" s="58"/>
      <c r="R166" s="58"/>
      <c r="S166" s="58"/>
      <c r="T166" s="58"/>
      <c r="U166" s="58"/>
      <c r="V166" s="58"/>
      <c r="W166" s="58" t="s">
        <v>453</v>
      </c>
      <c r="X166" s="58" t="s">
        <v>398</v>
      </c>
      <c r="Y166" s="58"/>
      <c r="Z166" s="58" t="s">
        <v>291</v>
      </c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284"/>
      <c r="AL166" s="58"/>
      <c r="AM166" s="229"/>
      <c r="AN166" s="58"/>
      <c r="AO166" s="229"/>
      <c r="AP166" s="58"/>
      <c r="AQ166" s="229"/>
      <c r="AR166" s="58"/>
      <c r="AS166" s="282"/>
      <c r="AT166" s="258"/>
      <c r="AU166" s="282" t="s">
        <v>78</v>
      </c>
      <c r="AV166" s="258"/>
      <c r="AW166" s="303"/>
    </row>
    <row r="167" spans="1:49" ht="12.75">
      <c r="A167" s="467"/>
      <c r="B167" s="467"/>
      <c r="C167" s="229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61"/>
      <c r="O167" s="66"/>
      <c r="P167" s="58"/>
      <c r="Q167" s="58"/>
      <c r="R167" s="58"/>
      <c r="S167" s="58"/>
      <c r="T167" s="58"/>
      <c r="U167" s="58"/>
      <c r="V167" s="58"/>
      <c r="W167" s="58" t="s">
        <v>62</v>
      </c>
      <c r="X167" s="58" t="s">
        <v>185</v>
      </c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284"/>
      <c r="AL167" s="58"/>
      <c r="AM167" s="229" t="s">
        <v>300</v>
      </c>
      <c r="AN167" s="58"/>
      <c r="AO167" s="229"/>
      <c r="AP167" s="58"/>
      <c r="AQ167" s="229"/>
      <c r="AR167" s="58"/>
      <c r="AS167" s="282"/>
      <c r="AT167" s="258"/>
      <c r="AU167" s="282" t="s">
        <v>540</v>
      </c>
      <c r="AV167" s="258"/>
      <c r="AW167" s="303"/>
    </row>
    <row r="168" spans="1:49" ht="12.75">
      <c r="A168" s="467"/>
      <c r="B168" s="467"/>
      <c r="C168" s="229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61"/>
      <c r="O168" s="66"/>
      <c r="P168" s="58"/>
      <c r="Q168" s="58"/>
      <c r="R168" s="58"/>
      <c r="S168" s="58"/>
      <c r="T168" s="58"/>
      <c r="U168" s="58"/>
      <c r="V168" s="58"/>
      <c r="W168" s="58" t="s">
        <v>29</v>
      </c>
      <c r="X168" s="58" t="s">
        <v>693</v>
      </c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284"/>
      <c r="AL168" s="58"/>
      <c r="AM168" s="229" t="s">
        <v>268</v>
      </c>
      <c r="AN168" s="58"/>
      <c r="AO168" s="229"/>
      <c r="AP168" s="58"/>
      <c r="AQ168" s="229"/>
      <c r="AR168" s="58"/>
      <c r="AS168" s="282"/>
      <c r="AT168" s="258"/>
      <c r="AU168" s="282" t="s">
        <v>688</v>
      </c>
      <c r="AV168" s="258"/>
      <c r="AW168" s="303"/>
    </row>
    <row r="169" spans="1:49" ht="12.75" customHeight="1">
      <c r="A169" s="467"/>
      <c r="B169" s="467"/>
      <c r="C169" s="229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61"/>
      <c r="O169" s="66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284"/>
      <c r="AL169" s="58"/>
      <c r="AM169" s="229"/>
      <c r="AN169" s="58"/>
      <c r="AO169" s="229"/>
      <c r="AP169" s="58"/>
      <c r="AQ169" s="229"/>
      <c r="AR169" s="58"/>
      <c r="AS169" s="282"/>
      <c r="AT169" s="258"/>
      <c r="AU169" s="282"/>
      <c r="AV169" s="258"/>
      <c r="AW169" s="303"/>
    </row>
    <row r="170" spans="1:49" ht="12.75" customHeight="1">
      <c r="A170" s="467"/>
      <c r="B170" s="467"/>
      <c r="C170" s="229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61"/>
      <c r="O170" s="66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284"/>
      <c r="AL170" s="58"/>
      <c r="AM170" s="229"/>
      <c r="AN170" s="58"/>
      <c r="AO170" s="229"/>
      <c r="AP170" s="58"/>
      <c r="AQ170" s="229"/>
      <c r="AR170" s="58"/>
      <c r="AS170" s="282"/>
      <c r="AT170" s="258"/>
      <c r="AU170" s="282"/>
      <c r="AV170" s="258"/>
      <c r="AW170" s="303"/>
    </row>
    <row r="171" spans="1:49" ht="12.75" customHeight="1">
      <c r="A171" s="467"/>
      <c r="B171" s="467"/>
      <c r="C171" s="229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61"/>
      <c r="O171" s="66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284"/>
      <c r="AL171" s="58"/>
      <c r="AM171" s="229"/>
      <c r="AN171" s="58"/>
      <c r="AO171" s="229"/>
      <c r="AP171" s="58"/>
      <c r="AQ171" s="229"/>
      <c r="AR171" s="58"/>
      <c r="AS171" s="282"/>
      <c r="AT171" s="258"/>
      <c r="AU171" s="282"/>
      <c r="AV171" s="258"/>
      <c r="AW171" s="303"/>
    </row>
    <row r="172" spans="1:49" ht="12.75">
      <c r="A172" s="467"/>
      <c r="B172" s="467"/>
      <c r="C172" s="229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61"/>
      <c r="O172" s="66"/>
      <c r="P172" s="58"/>
      <c r="Q172" s="58" t="s">
        <v>50</v>
      </c>
      <c r="R172" s="58"/>
      <c r="S172" s="58"/>
      <c r="T172" s="58"/>
      <c r="U172" s="58"/>
      <c r="V172" s="58"/>
      <c r="W172" s="58" t="s">
        <v>53</v>
      </c>
      <c r="X172" s="58" t="s">
        <v>98</v>
      </c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284"/>
      <c r="AL172" s="58"/>
      <c r="AM172" s="229"/>
      <c r="AN172" s="58" t="s">
        <v>77</v>
      </c>
      <c r="AO172" s="229"/>
      <c r="AP172" s="58"/>
      <c r="AQ172" s="229"/>
      <c r="AR172" s="58"/>
      <c r="AS172" s="282"/>
      <c r="AT172" s="258"/>
      <c r="AU172" s="282"/>
      <c r="AV172" s="258"/>
      <c r="AW172" s="303"/>
    </row>
    <row r="173" spans="1:49" ht="12.75">
      <c r="A173" s="467"/>
      <c r="B173" s="467"/>
      <c r="C173" s="229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61"/>
      <c r="O173" s="66" t="s">
        <v>260</v>
      </c>
      <c r="P173" s="58"/>
      <c r="Q173" s="58" t="s">
        <v>298</v>
      </c>
      <c r="R173" s="58"/>
      <c r="S173" s="58"/>
      <c r="T173" s="58" t="s">
        <v>193</v>
      </c>
      <c r="U173" s="58"/>
      <c r="V173" s="58" t="s">
        <v>75</v>
      </c>
      <c r="W173" s="58" t="s">
        <v>3</v>
      </c>
      <c r="X173" s="58"/>
      <c r="Y173" s="58"/>
      <c r="Z173" s="58" t="s">
        <v>352</v>
      </c>
      <c r="AA173" s="58"/>
      <c r="AB173" s="58"/>
      <c r="AC173" s="58"/>
      <c r="AD173" s="58"/>
      <c r="AE173" s="58" t="s">
        <v>351</v>
      </c>
      <c r="AF173" s="58" t="s">
        <v>372</v>
      </c>
      <c r="AG173" s="58"/>
      <c r="AH173" s="58" t="s">
        <v>195</v>
      </c>
      <c r="AI173" s="58" t="s">
        <v>429</v>
      </c>
      <c r="AJ173" s="58"/>
      <c r="AK173" s="284"/>
      <c r="AL173" s="58"/>
      <c r="AM173" s="229"/>
      <c r="AN173" s="58"/>
      <c r="AO173" s="229"/>
      <c r="AP173" s="58"/>
      <c r="AQ173" s="229"/>
      <c r="AR173" s="58"/>
      <c r="AS173" s="282"/>
      <c r="AT173" s="258"/>
      <c r="AU173" s="282"/>
      <c r="AV173" s="258"/>
      <c r="AW173" s="303"/>
    </row>
    <row r="174" spans="1:49" ht="12.75" customHeight="1">
      <c r="A174" s="467"/>
      <c r="B174" s="467"/>
      <c r="C174" s="229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1"/>
      <c r="O174" s="66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284"/>
      <c r="AL174" s="58"/>
      <c r="AM174" s="229"/>
      <c r="AN174" s="58"/>
      <c r="AO174" s="229"/>
      <c r="AP174" s="58"/>
      <c r="AQ174" s="229"/>
      <c r="AR174" s="58"/>
      <c r="AS174" s="282"/>
      <c r="AT174" s="258"/>
      <c r="AU174" s="282"/>
      <c r="AV174" s="258"/>
      <c r="AW174" s="303"/>
    </row>
    <row r="175" spans="1:49" ht="12.75">
      <c r="A175" s="467"/>
      <c r="B175" s="467"/>
      <c r="C175" s="229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61"/>
      <c r="O175" s="66" t="s">
        <v>796</v>
      </c>
      <c r="P175" s="58" t="s">
        <v>805</v>
      </c>
      <c r="Q175" s="58" t="s">
        <v>805</v>
      </c>
      <c r="R175" s="58" t="s">
        <v>805</v>
      </c>
      <c r="S175" s="58" t="s">
        <v>794</v>
      </c>
      <c r="T175" s="58" t="s">
        <v>814</v>
      </c>
      <c r="U175" s="58" t="s">
        <v>799</v>
      </c>
      <c r="V175" s="58" t="s">
        <v>806</v>
      </c>
      <c r="W175" s="58" t="s">
        <v>794</v>
      </c>
      <c r="X175" s="58" t="s">
        <v>808</v>
      </c>
      <c r="Y175" s="58" t="s">
        <v>799</v>
      </c>
      <c r="Z175" s="58" t="s">
        <v>818</v>
      </c>
      <c r="AA175" s="58" t="s">
        <v>795</v>
      </c>
      <c r="AB175" s="58" t="s">
        <v>808</v>
      </c>
      <c r="AC175" s="58" t="s">
        <v>808</v>
      </c>
      <c r="AD175" s="58" t="s">
        <v>808</v>
      </c>
      <c r="AE175" s="58" t="s">
        <v>796</v>
      </c>
      <c r="AF175" s="58" t="s">
        <v>821</v>
      </c>
      <c r="AG175" s="58" t="s">
        <v>806</v>
      </c>
      <c r="AH175" s="58" t="s">
        <v>796</v>
      </c>
      <c r="AI175" s="58" t="s">
        <v>802</v>
      </c>
      <c r="AJ175" s="58" t="s">
        <v>796</v>
      </c>
      <c r="AK175" s="284"/>
      <c r="AL175" s="58"/>
      <c r="AM175" s="229"/>
      <c r="AN175" s="58"/>
      <c r="AO175" s="229"/>
      <c r="AP175" s="58"/>
      <c r="AQ175" s="229"/>
      <c r="AR175" s="58"/>
      <c r="AS175" s="282"/>
      <c r="AT175" s="258"/>
      <c r="AU175" s="282"/>
      <c r="AV175" s="258"/>
      <c r="AW175" s="303"/>
    </row>
    <row r="176" spans="1:49" ht="12.75">
      <c r="A176" s="467"/>
      <c r="B176" s="467"/>
      <c r="C176" s="284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61"/>
      <c r="O176" s="229"/>
      <c r="P176" s="58"/>
      <c r="Q176" s="58" t="s">
        <v>357</v>
      </c>
      <c r="R176" s="58"/>
      <c r="S176" s="58"/>
      <c r="T176" s="58"/>
      <c r="U176" s="58"/>
      <c r="V176" s="58"/>
      <c r="W176" s="58" t="s">
        <v>6</v>
      </c>
      <c r="X176" s="58" t="s">
        <v>298</v>
      </c>
      <c r="Y176" s="58" t="s">
        <v>94</v>
      </c>
      <c r="Z176" s="58"/>
      <c r="AA176" s="58"/>
      <c r="AB176" s="58"/>
      <c r="AC176" s="58"/>
      <c r="AD176" s="58"/>
      <c r="AE176" s="58"/>
      <c r="AF176" s="58"/>
      <c r="AG176" s="58" t="s">
        <v>28</v>
      </c>
      <c r="AH176" s="58" t="s">
        <v>478</v>
      </c>
      <c r="AI176" s="58"/>
      <c r="AJ176" s="58"/>
      <c r="AK176" s="284" t="s">
        <v>26</v>
      </c>
      <c r="AL176" s="58" t="s">
        <v>9</v>
      </c>
      <c r="AM176" s="229" t="s">
        <v>158</v>
      </c>
      <c r="AN176" s="58"/>
      <c r="AO176" s="229"/>
      <c r="AP176" s="58"/>
      <c r="AQ176" s="229"/>
      <c r="AR176" s="58"/>
      <c r="AS176" s="282"/>
      <c r="AT176" s="258"/>
      <c r="AU176" s="282"/>
      <c r="AV176" s="258"/>
      <c r="AW176" s="303"/>
    </row>
    <row r="177" spans="1:49" ht="12.75">
      <c r="A177" s="467"/>
      <c r="B177" s="467"/>
      <c r="C177" s="229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61"/>
      <c r="O177" s="229"/>
      <c r="P177" s="58"/>
      <c r="Q177" s="58" t="s">
        <v>291</v>
      </c>
      <c r="R177" s="58"/>
      <c r="S177" s="58"/>
      <c r="T177" s="58"/>
      <c r="U177" s="58"/>
      <c r="V177" s="58"/>
      <c r="W177" s="58" t="s">
        <v>1028</v>
      </c>
      <c r="X177" s="58" t="s">
        <v>73</v>
      </c>
      <c r="Y177" s="58" t="s">
        <v>1018</v>
      </c>
      <c r="Z177" s="58"/>
      <c r="AA177" s="58"/>
      <c r="AB177" s="58"/>
      <c r="AC177" s="58"/>
      <c r="AD177" s="58"/>
      <c r="AE177" s="58"/>
      <c r="AF177" s="58"/>
      <c r="AG177" s="58" t="s">
        <v>527</v>
      </c>
      <c r="AH177" s="58" t="s">
        <v>61</v>
      </c>
      <c r="AI177" s="58"/>
      <c r="AJ177" s="58"/>
      <c r="AK177" s="229" t="s">
        <v>556</v>
      </c>
      <c r="AL177" s="58" t="s">
        <v>707</v>
      </c>
      <c r="AM177" s="229" t="s">
        <v>210</v>
      </c>
      <c r="AN177" s="58" t="s">
        <v>170</v>
      </c>
      <c r="AO177" s="229" t="s">
        <v>229</v>
      </c>
      <c r="AP177" s="58"/>
      <c r="AQ177" s="229"/>
      <c r="AR177" s="58"/>
      <c r="AS177" s="282"/>
      <c r="AT177" s="258"/>
      <c r="AU177" s="282"/>
      <c r="AV177" s="258"/>
      <c r="AW177" s="303"/>
    </row>
    <row r="178" spans="1:49" ht="12.75">
      <c r="A178" s="467"/>
      <c r="B178" s="467"/>
      <c r="C178" s="229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61"/>
      <c r="O178" s="229"/>
      <c r="P178" s="58"/>
      <c r="Q178" s="58" t="s">
        <v>155</v>
      </c>
      <c r="R178" s="58"/>
      <c r="S178" s="58"/>
      <c r="T178" s="58"/>
      <c r="U178" s="58"/>
      <c r="V178" s="58"/>
      <c r="W178" s="58" t="s">
        <v>1005</v>
      </c>
      <c r="X178" s="58" t="s">
        <v>232</v>
      </c>
      <c r="Y178" s="58" t="s">
        <v>276</v>
      </c>
      <c r="Z178" s="58"/>
      <c r="AA178" s="58"/>
      <c r="AB178" s="58"/>
      <c r="AC178" s="58"/>
      <c r="AD178" s="58"/>
      <c r="AE178" s="58"/>
      <c r="AF178" s="58"/>
      <c r="AG178" s="58" t="s">
        <v>102</v>
      </c>
      <c r="AH178" s="58"/>
      <c r="AI178" s="58"/>
      <c r="AJ178" s="58"/>
      <c r="AK178" s="229" t="s">
        <v>292</v>
      </c>
      <c r="AL178" s="58" t="s">
        <v>276</v>
      </c>
      <c r="AM178" s="229" t="s">
        <v>261</v>
      </c>
      <c r="AN178" s="58" t="s">
        <v>8</v>
      </c>
      <c r="AO178" s="229" t="s">
        <v>84</v>
      </c>
      <c r="AP178" s="58" t="s">
        <v>330</v>
      </c>
      <c r="AQ178" s="229" t="s">
        <v>171</v>
      </c>
      <c r="AR178" s="58" t="s">
        <v>155</v>
      </c>
      <c r="AS178" s="282"/>
      <c r="AT178" s="258"/>
      <c r="AU178" s="282"/>
      <c r="AV178" s="258"/>
      <c r="AW178" s="303"/>
    </row>
    <row r="179" spans="1:49" ht="12.75">
      <c r="A179" s="467"/>
      <c r="B179" s="467"/>
      <c r="C179" s="229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61"/>
      <c r="O179" s="229"/>
      <c r="P179" s="58"/>
      <c r="Q179" s="58" t="s">
        <v>9</v>
      </c>
      <c r="R179" s="58"/>
      <c r="S179" s="58"/>
      <c r="T179" s="58"/>
      <c r="U179" s="58"/>
      <c r="V179" s="58"/>
      <c r="W179" s="58" t="s">
        <v>614</v>
      </c>
      <c r="X179" s="58" t="s">
        <v>658</v>
      </c>
      <c r="Y179" s="58" t="s">
        <v>629</v>
      </c>
      <c r="Z179" s="58"/>
      <c r="AA179" s="58"/>
      <c r="AB179" s="58"/>
      <c r="AC179" s="58"/>
      <c r="AD179" s="58"/>
      <c r="AE179" s="58"/>
      <c r="AF179" s="58"/>
      <c r="AG179" s="58" t="s">
        <v>621</v>
      </c>
      <c r="AH179" s="58"/>
      <c r="AI179" s="58"/>
      <c r="AJ179" s="58"/>
      <c r="AK179" s="229"/>
      <c r="AL179" s="58"/>
      <c r="AM179" s="229"/>
      <c r="AN179" s="58"/>
      <c r="AO179" s="229" t="s">
        <v>202</v>
      </c>
      <c r="AP179" s="58" t="s">
        <v>83</v>
      </c>
      <c r="AQ179" s="229" t="s">
        <v>261</v>
      </c>
      <c r="AR179" s="58"/>
      <c r="AS179" s="282"/>
      <c r="AT179" s="258"/>
      <c r="AU179" s="282"/>
      <c r="AV179" s="258"/>
      <c r="AW179" s="303"/>
    </row>
    <row r="180" spans="1:49" ht="12.75">
      <c r="A180" s="467"/>
      <c r="B180" s="467"/>
      <c r="C180" s="229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61"/>
      <c r="O180" s="229"/>
      <c r="P180" s="58"/>
      <c r="Q180" s="58" t="s">
        <v>202</v>
      </c>
      <c r="R180" s="58"/>
      <c r="S180" s="58"/>
      <c r="T180" s="58"/>
      <c r="U180" s="58"/>
      <c r="V180" s="58"/>
      <c r="W180" s="58" t="s">
        <v>85</v>
      </c>
      <c r="X180" s="58" t="s">
        <v>5</v>
      </c>
      <c r="Y180" s="58" t="s">
        <v>1254</v>
      </c>
      <c r="Z180" s="58"/>
      <c r="AA180" s="58"/>
      <c r="AB180" s="58"/>
      <c r="AC180" s="58"/>
      <c r="AD180" s="58"/>
      <c r="AE180" s="58"/>
      <c r="AF180" s="58"/>
      <c r="AG180" s="58" t="s">
        <v>314</v>
      </c>
      <c r="AH180" s="58"/>
      <c r="AI180" s="58"/>
      <c r="AJ180" s="58"/>
      <c r="AK180" s="229"/>
      <c r="AL180" s="58"/>
      <c r="AM180" s="229" t="s">
        <v>321</v>
      </c>
      <c r="AN180" s="58"/>
      <c r="AO180" s="229"/>
      <c r="AP180" s="58" t="s">
        <v>107</v>
      </c>
      <c r="AQ180" s="229"/>
      <c r="AR180" s="58" t="s">
        <v>86</v>
      </c>
      <c r="AS180" s="282" t="s">
        <v>630</v>
      </c>
      <c r="AT180" s="258" t="s">
        <v>12</v>
      </c>
      <c r="AU180" s="282"/>
      <c r="AV180" s="258"/>
      <c r="AW180" s="303"/>
    </row>
    <row r="181" spans="1:49" ht="12.75">
      <c r="A181" s="467"/>
      <c r="B181" s="467"/>
      <c r="C181" s="229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61"/>
      <c r="O181" s="229"/>
      <c r="P181" s="58"/>
      <c r="Q181" s="58" t="s">
        <v>9</v>
      </c>
      <c r="R181" s="58"/>
      <c r="S181" s="58"/>
      <c r="T181" s="58"/>
      <c r="U181" s="58"/>
      <c r="V181" s="58"/>
      <c r="W181" s="58"/>
      <c r="X181" s="58" t="s">
        <v>202</v>
      </c>
      <c r="Y181" s="58"/>
      <c r="Z181" s="58"/>
      <c r="AA181" s="58"/>
      <c r="AB181" s="58"/>
      <c r="AC181" s="58"/>
      <c r="AD181" s="58"/>
      <c r="AE181" s="58"/>
      <c r="AF181" s="58"/>
      <c r="AG181" s="58" t="s">
        <v>210</v>
      </c>
      <c r="AH181" s="58"/>
      <c r="AI181" s="58"/>
      <c r="AJ181" s="58"/>
      <c r="AK181" s="229"/>
      <c r="AL181" s="58"/>
      <c r="AM181" s="229" t="s">
        <v>196</v>
      </c>
      <c r="AN181" s="58"/>
      <c r="AO181" s="229"/>
      <c r="AP181" s="58"/>
      <c r="AQ181" s="229"/>
      <c r="AR181" s="58"/>
      <c r="AS181" s="282" t="s">
        <v>31</v>
      </c>
      <c r="AT181" s="258" t="s">
        <v>424</v>
      </c>
      <c r="AU181" s="282"/>
      <c r="AV181" s="258" t="s">
        <v>164</v>
      </c>
      <c r="AW181" s="303" t="s">
        <v>22</v>
      </c>
    </row>
    <row r="182" spans="1:49" ht="12.75">
      <c r="A182" s="468"/>
      <c r="B182" s="468"/>
      <c r="C182" s="230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2"/>
      <c r="O182" s="230"/>
      <c r="P182" s="59"/>
      <c r="Q182" s="59" t="s">
        <v>169</v>
      </c>
      <c r="R182" s="59"/>
      <c r="S182" s="59"/>
      <c r="T182" s="59"/>
      <c r="U182" s="59"/>
      <c r="V182" s="59"/>
      <c r="W182" s="59"/>
      <c r="X182" s="59" t="s">
        <v>149</v>
      </c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230"/>
      <c r="AL182" s="59"/>
      <c r="AM182" s="230"/>
      <c r="AN182" s="59"/>
      <c r="AO182" s="230"/>
      <c r="AP182" s="59"/>
      <c r="AQ182" s="230"/>
      <c r="AR182" s="59"/>
      <c r="AS182" s="291" t="s">
        <v>1</v>
      </c>
      <c r="AT182" s="259" t="s">
        <v>369</v>
      </c>
      <c r="AU182" s="291" t="s">
        <v>456</v>
      </c>
      <c r="AV182" s="259" t="s">
        <v>983</v>
      </c>
      <c r="AW182" s="305" t="s">
        <v>221</v>
      </c>
    </row>
    <row r="183" spans="1:49" ht="12.75" hidden="1" outlineLevel="1">
      <c r="A183" s="468">
        <v>13</v>
      </c>
      <c r="B183" s="468" t="s">
        <v>438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6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229"/>
      <c r="AL183" s="229"/>
      <c r="AM183" s="229"/>
      <c r="AN183" s="229"/>
      <c r="AO183" s="229"/>
      <c r="AP183" s="229"/>
      <c r="AQ183" s="229"/>
      <c r="AR183" s="229"/>
      <c r="AS183" s="55"/>
      <c r="AT183" s="55"/>
      <c r="AU183" s="55"/>
      <c r="AV183" s="55"/>
      <c r="AW183" s="55"/>
    </row>
    <row r="184" spans="1:49" ht="12.75" hidden="1" outlineLevel="1">
      <c r="A184" s="469"/>
      <c r="B184" s="469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6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229"/>
      <c r="AL184" s="229"/>
      <c r="AM184" s="229"/>
      <c r="AN184" s="229"/>
      <c r="AO184" s="229"/>
      <c r="AP184" s="229"/>
      <c r="AQ184" s="229"/>
      <c r="AR184" s="229"/>
      <c r="AS184" s="55"/>
      <c r="AT184" s="55"/>
      <c r="AU184" s="55"/>
      <c r="AV184" s="55"/>
      <c r="AW184" s="55"/>
    </row>
    <row r="185" spans="1:49" ht="12.75" hidden="1" outlineLevel="1">
      <c r="A185" s="469"/>
      <c r="B185" s="469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6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229"/>
      <c r="AL185" s="229"/>
      <c r="AM185" s="229"/>
      <c r="AN185" s="229"/>
      <c r="AO185" s="229"/>
      <c r="AP185" s="229"/>
      <c r="AQ185" s="229"/>
      <c r="AR185" s="229"/>
      <c r="AS185" s="55"/>
      <c r="AT185" s="55"/>
      <c r="AU185" s="55"/>
      <c r="AV185" s="55"/>
      <c r="AW185" s="55"/>
    </row>
    <row r="186" spans="1:49" ht="12.75" hidden="1" outlineLevel="1">
      <c r="A186" s="469"/>
      <c r="B186" s="469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6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229"/>
      <c r="AL186" s="229"/>
      <c r="AM186" s="229"/>
      <c r="AN186" s="229"/>
      <c r="AO186" s="229"/>
      <c r="AP186" s="229"/>
      <c r="AQ186" s="229"/>
      <c r="AR186" s="229"/>
      <c r="AS186" s="55"/>
      <c r="AT186" s="55"/>
      <c r="AU186" s="55"/>
      <c r="AV186" s="55"/>
      <c r="AW186" s="55"/>
    </row>
    <row r="187" spans="1:49" ht="12.75" hidden="1" outlineLevel="1">
      <c r="A187" s="469"/>
      <c r="B187" s="469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6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229"/>
      <c r="AL187" s="229"/>
      <c r="AM187" s="229"/>
      <c r="AN187" s="229"/>
      <c r="AO187" s="229"/>
      <c r="AP187" s="229"/>
      <c r="AQ187" s="229"/>
      <c r="AR187" s="229"/>
      <c r="AS187" s="55"/>
      <c r="AT187" s="55"/>
      <c r="AU187" s="55"/>
      <c r="AV187" s="55"/>
      <c r="AW187" s="55"/>
    </row>
    <row r="188" spans="1:49" ht="12.75" hidden="1" outlineLevel="1">
      <c r="A188" s="469"/>
      <c r="B188" s="469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6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229"/>
      <c r="AL188" s="229"/>
      <c r="AM188" s="229"/>
      <c r="AN188" s="229"/>
      <c r="AO188" s="229"/>
      <c r="AP188" s="229"/>
      <c r="AQ188" s="229"/>
      <c r="AR188" s="229"/>
      <c r="AS188" s="55"/>
      <c r="AT188" s="55"/>
      <c r="AU188" s="55"/>
      <c r="AV188" s="55"/>
      <c r="AW188" s="55"/>
    </row>
    <row r="189" spans="1:49" ht="12.75" hidden="1" outlineLevel="1">
      <c r="A189" s="469"/>
      <c r="B189" s="469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6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229"/>
      <c r="AL189" s="229"/>
      <c r="AM189" s="229"/>
      <c r="AN189" s="229"/>
      <c r="AO189" s="229"/>
      <c r="AP189" s="229"/>
      <c r="AQ189" s="229"/>
      <c r="AR189" s="229"/>
      <c r="AS189" s="55"/>
      <c r="AT189" s="55"/>
      <c r="AU189" s="55"/>
      <c r="AV189" s="55"/>
      <c r="AW189" s="55"/>
    </row>
    <row r="190" spans="1:49" ht="12.75" hidden="1" outlineLevel="1">
      <c r="A190" s="469"/>
      <c r="B190" s="469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64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229"/>
      <c r="AL190" s="229"/>
      <c r="AM190" s="229"/>
      <c r="AN190" s="229"/>
      <c r="AO190" s="229"/>
      <c r="AP190" s="229"/>
      <c r="AQ190" s="229"/>
      <c r="AR190" s="229"/>
      <c r="AS190" s="55"/>
      <c r="AT190" s="55"/>
      <c r="AU190" s="55"/>
      <c r="AV190" s="55"/>
      <c r="AW190" s="55"/>
    </row>
    <row r="191" spans="1:49" ht="12.75" hidden="1" outlineLevel="1">
      <c r="A191" s="469"/>
      <c r="B191" s="469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61"/>
      <c r="P191" s="58"/>
      <c r="Q191" s="58" t="s">
        <v>88</v>
      </c>
      <c r="R191" s="58"/>
      <c r="S191" s="58"/>
      <c r="T191" s="58" t="s">
        <v>47</v>
      </c>
      <c r="U191" s="58"/>
      <c r="V191" s="58" t="s">
        <v>337</v>
      </c>
      <c r="W191" s="58" t="s">
        <v>432</v>
      </c>
      <c r="X191" s="58"/>
      <c r="Y191" s="58"/>
      <c r="Z191" s="58" t="s">
        <v>232</v>
      </c>
      <c r="AA191" s="58"/>
      <c r="AB191" s="58"/>
      <c r="AC191" s="58"/>
      <c r="AD191" s="58"/>
      <c r="AE191" s="58" t="s">
        <v>280</v>
      </c>
      <c r="AF191" s="58" t="s">
        <v>56</v>
      </c>
      <c r="AG191" s="58"/>
      <c r="AH191" s="58" t="s">
        <v>104</v>
      </c>
      <c r="AI191" s="58" t="s">
        <v>368</v>
      </c>
      <c r="AJ191" s="58"/>
      <c r="AK191" s="229"/>
      <c r="AL191" s="229"/>
      <c r="AM191" s="229"/>
      <c r="AN191" s="229"/>
      <c r="AO191" s="229"/>
      <c r="AP191" s="229"/>
      <c r="AQ191" s="229"/>
      <c r="AR191" s="229"/>
      <c r="AS191" s="55"/>
      <c r="AT191" s="55"/>
      <c r="AU191" s="55"/>
      <c r="AV191" s="55"/>
      <c r="AW191" s="55"/>
    </row>
    <row r="192" spans="1:49" ht="12.75" hidden="1" outlineLevel="1">
      <c r="A192" s="469"/>
      <c r="B192" s="469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61"/>
      <c r="P192" s="58"/>
      <c r="Q192" s="58" t="s">
        <v>426</v>
      </c>
      <c r="R192" s="58" t="s">
        <v>30</v>
      </c>
      <c r="S192" s="58" t="s">
        <v>224</v>
      </c>
      <c r="T192" s="58" t="s">
        <v>530</v>
      </c>
      <c r="U192" s="58"/>
      <c r="V192" s="58" t="s">
        <v>271</v>
      </c>
      <c r="W192" s="58" t="s">
        <v>573</v>
      </c>
      <c r="X192" s="58"/>
      <c r="Y192" s="58" t="s">
        <v>232</v>
      </c>
      <c r="Z192" s="58" t="s">
        <v>314</v>
      </c>
      <c r="AA192" s="58"/>
      <c r="AB192" s="58"/>
      <c r="AC192" s="58"/>
      <c r="AD192" s="58"/>
      <c r="AE192" s="58"/>
      <c r="AF192" s="58" t="s">
        <v>490</v>
      </c>
      <c r="AG192" s="58" t="s">
        <v>281</v>
      </c>
      <c r="AH192" s="58" t="s">
        <v>208</v>
      </c>
      <c r="AI192" s="58"/>
      <c r="AJ192" s="58" t="s">
        <v>52</v>
      </c>
      <c r="AK192" s="229"/>
      <c r="AL192" s="229"/>
      <c r="AM192" s="229"/>
      <c r="AN192" s="229"/>
      <c r="AO192" s="229"/>
      <c r="AP192" s="229"/>
      <c r="AQ192" s="229"/>
      <c r="AR192" s="229"/>
      <c r="AS192" s="55"/>
      <c r="AT192" s="55"/>
      <c r="AU192" s="55"/>
      <c r="AV192" s="55"/>
      <c r="AW192" s="55"/>
    </row>
    <row r="193" spans="1:49" ht="12.75" hidden="1" outlineLevel="1">
      <c r="A193" s="469"/>
      <c r="B193" s="46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62"/>
      <c r="P193" s="59" t="s">
        <v>800</v>
      </c>
      <c r="Q193" s="59" t="s">
        <v>794</v>
      </c>
      <c r="R193" s="59" t="s">
        <v>811</v>
      </c>
      <c r="S193" s="59" t="s">
        <v>806</v>
      </c>
      <c r="T193" s="59" t="s">
        <v>800</v>
      </c>
      <c r="U193" s="59" t="s">
        <v>805</v>
      </c>
      <c r="V193" s="59" t="s">
        <v>799</v>
      </c>
      <c r="W193" s="59" t="s">
        <v>796</v>
      </c>
      <c r="X193" s="59" t="s">
        <v>806</v>
      </c>
      <c r="Y193" s="59" t="s">
        <v>808</v>
      </c>
      <c r="Z193" s="59" t="s">
        <v>805</v>
      </c>
      <c r="AA193" s="59" t="s">
        <v>795</v>
      </c>
      <c r="AB193" s="59" t="s">
        <v>806</v>
      </c>
      <c r="AC193" s="59" t="s">
        <v>799</v>
      </c>
      <c r="AD193" s="59" t="s">
        <v>794</v>
      </c>
      <c r="AE193" s="59" t="s">
        <v>797</v>
      </c>
      <c r="AF193" s="59" t="s">
        <v>796</v>
      </c>
      <c r="AG193" s="59" t="s">
        <v>806</v>
      </c>
      <c r="AH193" s="59" t="s">
        <v>797</v>
      </c>
      <c r="AI193" s="59" t="s">
        <v>801</v>
      </c>
      <c r="AJ193" s="59" t="s">
        <v>808</v>
      </c>
      <c r="AK193" s="229"/>
      <c r="AL193" s="229"/>
      <c r="AM193" s="229"/>
      <c r="AN193" s="229"/>
      <c r="AO193" s="229"/>
      <c r="AP193" s="229"/>
      <c r="AQ193" s="229"/>
      <c r="AR193" s="229"/>
      <c r="AS193" s="55"/>
      <c r="AT193" s="55"/>
      <c r="AU193" s="55"/>
      <c r="AV193" s="55"/>
      <c r="AW193" s="55"/>
    </row>
    <row r="194" spans="1:49" ht="12.75" hidden="1" outlineLevel="1">
      <c r="A194" s="469">
        <v>14</v>
      </c>
      <c r="B194" s="469" t="s">
        <v>790</v>
      </c>
      <c r="C194" s="54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6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229"/>
      <c r="AL194" s="229"/>
      <c r="AM194" s="229"/>
      <c r="AN194" s="229"/>
      <c r="AO194" s="229"/>
      <c r="AP194" s="229"/>
      <c r="AQ194" s="229"/>
      <c r="AR194" s="229"/>
      <c r="AS194" s="55"/>
      <c r="AT194" s="55"/>
      <c r="AU194" s="55"/>
      <c r="AV194" s="55"/>
      <c r="AW194" s="55"/>
    </row>
    <row r="195" spans="1:49" ht="12.75" hidden="1" outlineLevel="1">
      <c r="A195" s="469"/>
      <c r="B195" s="469"/>
      <c r="C195" s="54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6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229"/>
      <c r="AL195" s="229"/>
      <c r="AM195" s="229"/>
      <c r="AN195" s="229"/>
      <c r="AO195" s="229"/>
      <c r="AP195" s="229"/>
      <c r="AQ195" s="229"/>
      <c r="AR195" s="229"/>
      <c r="AS195" s="55"/>
      <c r="AT195" s="55"/>
      <c r="AU195" s="55"/>
      <c r="AV195" s="55"/>
      <c r="AW195" s="55"/>
    </row>
    <row r="196" spans="1:49" ht="12.75" hidden="1" outlineLevel="1">
      <c r="A196" s="469"/>
      <c r="B196" s="469"/>
      <c r="C196" s="54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6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229"/>
      <c r="AL196" s="229"/>
      <c r="AM196" s="229"/>
      <c r="AN196" s="229"/>
      <c r="AO196" s="229"/>
      <c r="AP196" s="229"/>
      <c r="AQ196" s="229"/>
      <c r="AR196" s="229"/>
      <c r="AS196" s="55"/>
      <c r="AT196" s="55"/>
      <c r="AU196" s="55"/>
      <c r="AV196" s="55"/>
      <c r="AW196" s="55"/>
    </row>
    <row r="197" spans="1:49" ht="12.75" hidden="1" outlineLevel="1">
      <c r="A197" s="469"/>
      <c r="B197" s="469"/>
      <c r="C197" s="54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6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229"/>
      <c r="AL197" s="229"/>
      <c r="AM197" s="229"/>
      <c r="AN197" s="229"/>
      <c r="AO197" s="229"/>
      <c r="AP197" s="229"/>
      <c r="AQ197" s="229"/>
      <c r="AR197" s="229"/>
      <c r="AS197" s="55"/>
      <c r="AT197" s="55"/>
      <c r="AU197" s="55"/>
      <c r="AV197" s="55"/>
      <c r="AW197" s="55"/>
    </row>
    <row r="198" spans="1:49" ht="12.75" hidden="1" outlineLevel="1">
      <c r="A198" s="469"/>
      <c r="B198" s="469"/>
      <c r="C198" s="54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6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229"/>
      <c r="AL198" s="229"/>
      <c r="AM198" s="229"/>
      <c r="AN198" s="229"/>
      <c r="AO198" s="229"/>
      <c r="AP198" s="229"/>
      <c r="AQ198" s="229"/>
      <c r="AR198" s="229"/>
      <c r="AS198" s="55"/>
      <c r="AT198" s="55"/>
      <c r="AU198" s="55"/>
      <c r="AV198" s="55"/>
      <c r="AW198" s="55"/>
    </row>
    <row r="199" spans="1:49" ht="12.75" hidden="1" outlineLevel="1">
      <c r="A199" s="469"/>
      <c r="B199" s="469"/>
      <c r="C199" s="54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6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229"/>
      <c r="AL199" s="229"/>
      <c r="AM199" s="229"/>
      <c r="AN199" s="229"/>
      <c r="AO199" s="229"/>
      <c r="AP199" s="229"/>
      <c r="AQ199" s="229"/>
      <c r="AR199" s="229"/>
      <c r="AS199" s="55"/>
      <c r="AT199" s="55"/>
      <c r="AU199" s="55"/>
      <c r="AV199" s="55"/>
      <c r="AW199" s="55"/>
    </row>
    <row r="200" spans="1:49" ht="12.75" hidden="1" outlineLevel="1">
      <c r="A200" s="469"/>
      <c r="B200" s="469"/>
      <c r="C200" s="54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6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229"/>
      <c r="AL200" s="229"/>
      <c r="AM200" s="229"/>
      <c r="AN200" s="229"/>
      <c r="AO200" s="229"/>
      <c r="AP200" s="229"/>
      <c r="AQ200" s="229"/>
      <c r="AR200" s="229"/>
      <c r="AS200" s="55"/>
      <c r="AT200" s="55"/>
      <c r="AU200" s="55"/>
      <c r="AV200" s="55"/>
      <c r="AW200" s="55"/>
    </row>
    <row r="201" spans="1:49" ht="12.75" hidden="1" outlineLevel="1">
      <c r="A201" s="469"/>
      <c r="B201" s="469"/>
      <c r="C201" s="54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6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229"/>
      <c r="AL201" s="229"/>
      <c r="AM201" s="229"/>
      <c r="AN201" s="229"/>
      <c r="AO201" s="229"/>
      <c r="AP201" s="229"/>
      <c r="AQ201" s="229"/>
      <c r="AR201" s="229"/>
      <c r="AS201" s="55"/>
      <c r="AT201" s="55"/>
      <c r="AU201" s="55"/>
      <c r="AV201" s="55"/>
      <c r="AW201" s="55"/>
    </row>
    <row r="202" spans="1:49" ht="12.75" hidden="1" outlineLevel="1">
      <c r="A202" s="469"/>
      <c r="B202" s="469"/>
      <c r="C202" s="54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6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229"/>
      <c r="AL202" s="229"/>
      <c r="AM202" s="229"/>
      <c r="AN202" s="229"/>
      <c r="AO202" s="229"/>
      <c r="AP202" s="229"/>
      <c r="AQ202" s="229"/>
      <c r="AR202" s="229"/>
      <c r="AS202" s="55"/>
      <c r="AT202" s="55"/>
      <c r="AU202" s="55"/>
      <c r="AV202" s="55"/>
      <c r="AW202" s="55"/>
    </row>
    <row r="203" spans="1:49" ht="12.75" hidden="1" outlineLevel="1">
      <c r="A203" s="469"/>
      <c r="B203" s="469"/>
      <c r="C203" s="54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6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229"/>
      <c r="AL203" s="229"/>
      <c r="AM203" s="229"/>
      <c r="AN203" s="229"/>
      <c r="AO203" s="229"/>
      <c r="AP203" s="229"/>
      <c r="AQ203" s="229"/>
      <c r="AR203" s="229"/>
      <c r="AS203" s="55"/>
      <c r="AT203" s="55"/>
      <c r="AU203" s="55"/>
      <c r="AV203" s="55"/>
      <c r="AW203" s="55"/>
    </row>
    <row r="204" spans="1:49" ht="12.75" hidden="1" outlineLevel="1">
      <c r="A204" s="466"/>
      <c r="B204" s="466"/>
      <c r="C204" s="54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6"/>
      <c r="Q204" s="58" t="s">
        <v>811</v>
      </c>
      <c r="R204" s="58" t="s">
        <v>796</v>
      </c>
      <c r="S204" s="58" t="s">
        <v>799</v>
      </c>
      <c r="T204" s="58" t="s">
        <v>796</v>
      </c>
      <c r="U204" s="58" t="s">
        <v>818</v>
      </c>
      <c r="V204" s="58" t="s">
        <v>799</v>
      </c>
      <c r="W204" s="58" t="s">
        <v>800</v>
      </c>
      <c r="X204" s="58" t="s">
        <v>797</v>
      </c>
      <c r="Y204" s="58" t="s">
        <v>811</v>
      </c>
      <c r="Z204" s="58" t="s">
        <v>798</v>
      </c>
      <c r="AA204" s="58" t="s">
        <v>802</v>
      </c>
      <c r="AB204" s="58" t="s">
        <v>815</v>
      </c>
      <c r="AC204" s="58" t="s">
        <v>800</v>
      </c>
      <c r="AD204" s="58" t="s">
        <v>794</v>
      </c>
      <c r="AE204" s="58" t="s">
        <v>798</v>
      </c>
      <c r="AF204" s="58" t="s">
        <v>811</v>
      </c>
      <c r="AG204" s="58" t="s">
        <v>800</v>
      </c>
      <c r="AH204" s="58" t="s">
        <v>808</v>
      </c>
      <c r="AI204" s="58" t="s">
        <v>805</v>
      </c>
      <c r="AJ204" s="58" t="s">
        <v>808</v>
      </c>
      <c r="AK204" s="229"/>
      <c r="AL204" s="229"/>
      <c r="AM204" s="229"/>
      <c r="AN204" s="229"/>
      <c r="AO204" s="229"/>
      <c r="AP204" s="229"/>
      <c r="AQ204" s="229"/>
      <c r="AR204" s="229"/>
      <c r="AS204" s="55"/>
      <c r="AT204" s="55"/>
      <c r="AU204" s="55"/>
      <c r="AV204" s="55"/>
      <c r="AW204" s="55"/>
    </row>
    <row r="205" spans="1:49" ht="12.75" customHeight="1" collapsed="1">
      <c r="A205" s="466">
        <v>15</v>
      </c>
      <c r="B205" s="466" t="s">
        <v>126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232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231"/>
      <c r="AL205" s="57"/>
      <c r="AM205" s="231"/>
      <c r="AN205" s="57"/>
      <c r="AO205" s="231"/>
      <c r="AP205" s="57"/>
      <c r="AQ205" s="231"/>
      <c r="AR205" s="57"/>
      <c r="AS205" s="257"/>
      <c r="AT205" s="257"/>
      <c r="AU205" s="257"/>
      <c r="AV205" s="257"/>
      <c r="AW205" s="257"/>
    </row>
    <row r="206" spans="1:49" ht="12.75" customHeight="1">
      <c r="A206" s="467"/>
      <c r="B206" s="46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233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229"/>
      <c r="AL206" s="58"/>
      <c r="AM206" s="229"/>
      <c r="AN206" s="58"/>
      <c r="AO206" s="229"/>
      <c r="AP206" s="58"/>
      <c r="AQ206" s="229"/>
      <c r="AR206" s="58"/>
      <c r="AS206" s="258"/>
      <c r="AT206" s="258"/>
      <c r="AU206" s="258"/>
      <c r="AV206" s="258"/>
      <c r="AW206" s="258"/>
    </row>
    <row r="207" spans="1:49" ht="12.75" customHeight="1">
      <c r="A207" s="467"/>
      <c r="B207" s="467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233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229"/>
      <c r="AL207" s="58"/>
      <c r="AM207" s="229"/>
      <c r="AN207" s="58"/>
      <c r="AO207" s="229"/>
      <c r="AP207" s="58"/>
      <c r="AQ207" s="229"/>
      <c r="AR207" s="58"/>
      <c r="AS207" s="258"/>
      <c r="AT207" s="258"/>
      <c r="AU207" s="258"/>
      <c r="AV207" s="258"/>
      <c r="AW207" s="258"/>
    </row>
    <row r="208" spans="1:49" ht="12.75" customHeight="1">
      <c r="A208" s="467"/>
      <c r="B208" s="467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233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229"/>
      <c r="AL208" s="58"/>
      <c r="AM208" s="229"/>
      <c r="AN208" s="58"/>
      <c r="AO208" s="229"/>
      <c r="AP208" s="58"/>
      <c r="AQ208" s="229"/>
      <c r="AR208" s="58"/>
      <c r="AS208" s="258"/>
      <c r="AT208" s="258"/>
      <c r="AU208" s="258"/>
      <c r="AV208" s="258"/>
      <c r="AW208" s="258"/>
    </row>
    <row r="209" spans="1:49" ht="12.75" customHeight="1">
      <c r="A209" s="467"/>
      <c r="B209" s="467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233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284"/>
      <c r="AL209" s="58"/>
      <c r="AM209" s="229"/>
      <c r="AN209" s="58"/>
      <c r="AO209" s="229"/>
      <c r="AP209" s="58"/>
      <c r="AQ209" s="229"/>
      <c r="AR209" s="58"/>
      <c r="AS209" s="258"/>
      <c r="AT209" s="258"/>
      <c r="AU209" s="258"/>
      <c r="AV209" s="258"/>
      <c r="AW209" s="258"/>
    </row>
    <row r="210" spans="1:49" ht="12.75">
      <c r="A210" s="467"/>
      <c r="B210" s="467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233"/>
      <c r="R210" s="58"/>
      <c r="S210" s="58"/>
      <c r="T210" s="58"/>
      <c r="U210" s="58"/>
      <c r="V210" s="58"/>
      <c r="W210" s="58" t="s">
        <v>61</v>
      </c>
      <c r="X210" s="138" t="s">
        <v>847</v>
      </c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284"/>
      <c r="AL210" s="58"/>
      <c r="AM210" s="229"/>
      <c r="AN210" s="58" t="s">
        <v>648</v>
      </c>
      <c r="AO210" s="229"/>
      <c r="AP210" s="58"/>
      <c r="AQ210" s="229"/>
      <c r="AR210" s="58"/>
      <c r="AS210" s="258"/>
      <c r="AT210" s="258"/>
      <c r="AU210" s="258" t="s">
        <v>317</v>
      </c>
      <c r="AV210" s="258"/>
      <c r="AW210" s="258"/>
    </row>
    <row r="211" spans="1:49" ht="12.75">
      <c r="A211" s="467"/>
      <c r="B211" s="46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233"/>
      <c r="R211" s="58"/>
      <c r="S211" s="58"/>
      <c r="T211" s="58"/>
      <c r="U211" s="58"/>
      <c r="V211" s="58"/>
      <c r="W211" s="58" t="s">
        <v>148</v>
      </c>
      <c r="X211" s="58" t="s">
        <v>546</v>
      </c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284"/>
      <c r="AL211" s="58"/>
      <c r="AM211" s="229" t="s">
        <v>178</v>
      </c>
      <c r="AN211" s="58" t="s">
        <v>75</v>
      </c>
      <c r="AO211" s="229"/>
      <c r="AP211" s="58"/>
      <c r="AQ211" s="229" t="s">
        <v>638</v>
      </c>
      <c r="AR211" s="58"/>
      <c r="AS211" s="258"/>
      <c r="AT211" s="258"/>
      <c r="AU211" s="258" t="s">
        <v>23</v>
      </c>
      <c r="AV211" s="258"/>
      <c r="AW211" s="258"/>
    </row>
    <row r="212" spans="1:49" ht="12.75">
      <c r="A212" s="467"/>
      <c r="B212" s="467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233"/>
      <c r="R212" s="58"/>
      <c r="S212" s="58"/>
      <c r="T212" s="58"/>
      <c r="U212" s="58"/>
      <c r="V212" s="58"/>
      <c r="W212" s="58" t="s">
        <v>75</v>
      </c>
      <c r="X212" s="58" t="s">
        <v>7</v>
      </c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284"/>
      <c r="AL212" s="58"/>
      <c r="AM212" s="229"/>
      <c r="AN212" s="58" t="s">
        <v>32</v>
      </c>
      <c r="AO212" s="229"/>
      <c r="AP212" s="58"/>
      <c r="AQ212" s="229"/>
      <c r="AR212" s="58"/>
      <c r="AS212" s="258"/>
      <c r="AT212" s="258"/>
      <c r="AU212" s="258"/>
      <c r="AV212" s="258"/>
      <c r="AW212" s="258"/>
    </row>
    <row r="213" spans="1:49" ht="12.75">
      <c r="A213" s="467"/>
      <c r="B213" s="467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233"/>
      <c r="R213" s="58"/>
      <c r="S213" s="58"/>
      <c r="T213" s="58" t="s">
        <v>415</v>
      </c>
      <c r="U213" s="58"/>
      <c r="V213" s="58" t="s">
        <v>386</v>
      </c>
      <c r="W213" s="58" t="s">
        <v>238</v>
      </c>
      <c r="X213" s="58"/>
      <c r="Y213" s="58"/>
      <c r="Z213" s="58" t="s">
        <v>74</v>
      </c>
      <c r="AA213" s="58"/>
      <c r="AB213" s="58"/>
      <c r="AC213" s="58"/>
      <c r="AD213" s="58"/>
      <c r="AE213" s="58" t="s">
        <v>302</v>
      </c>
      <c r="AF213" s="58" t="s">
        <v>155</v>
      </c>
      <c r="AG213" s="58"/>
      <c r="AH213" s="58" t="s">
        <v>403</v>
      </c>
      <c r="AI213" s="58" t="s">
        <v>887</v>
      </c>
      <c r="AJ213" s="58"/>
      <c r="AK213" s="284"/>
      <c r="AL213" s="58"/>
      <c r="AM213" s="229"/>
      <c r="AN213" s="58"/>
      <c r="AO213" s="229"/>
      <c r="AP213" s="58"/>
      <c r="AQ213" s="229"/>
      <c r="AR213" s="58"/>
      <c r="AS213" s="258"/>
      <c r="AT213" s="258"/>
      <c r="AU213" s="258"/>
      <c r="AV213" s="258"/>
      <c r="AW213" s="258"/>
    </row>
    <row r="214" spans="1:49" ht="12.75">
      <c r="A214" s="467"/>
      <c r="B214" s="467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233"/>
      <c r="R214" s="58" t="s">
        <v>462</v>
      </c>
      <c r="S214" s="58" t="s">
        <v>154</v>
      </c>
      <c r="T214" s="58" t="s">
        <v>336</v>
      </c>
      <c r="U214" s="58"/>
      <c r="V214" s="58" t="s">
        <v>149</v>
      </c>
      <c r="W214" s="58" t="s">
        <v>471</v>
      </c>
      <c r="X214" s="58"/>
      <c r="Y214" s="58" t="s">
        <v>616</v>
      </c>
      <c r="Z214" s="58" t="s">
        <v>61</v>
      </c>
      <c r="AA214" s="58"/>
      <c r="AB214" s="58"/>
      <c r="AC214" s="58"/>
      <c r="AD214" s="58"/>
      <c r="AE214" s="58"/>
      <c r="AF214" s="58" t="s">
        <v>491</v>
      </c>
      <c r="AG214" s="58" t="s">
        <v>291</v>
      </c>
      <c r="AH214" s="58" t="s">
        <v>516</v>
      </c>
      <c r="AI214" s="58"/>
      <c r="AJ214" s="58" t="s">
        <v>318</v>
      </c>
      <c r="AK214" s="284"/>
      <c r="AL214" s="58"/>
      <c r="AM214" s="229"/>
      <c r="AN214" s="58"/>
      <c r="AO214" s="229"/>
      <c r="AP214" s="58"/>
      <c r="AQ214" s="229"/>
      <c r="AR214" s="58"/>
      <c r="AS214" s="258"/>
      <c r="AT214" s="258"/>
      <c r="AU214" s="258"/>
      <c r="AV214" s="258"/>
      <c r="AW214" s="258"/>
    </row>
    <row r="215" spans="1:49" ht="12.75">
      <c r="A215" s="467"/>
      <c r="B215" s="467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233"/>
      <c r="R215" s="58" t="s">
        <v>796</v>
      </c>
      <c r="S215" s="58" t="s">
        <v>807</v>
      </c>
      <c r="T215" s="58" t="s">
        <v>808</v>
      </c>
      <c r="U215" s="58" t="s">
        <v>796</v>
      </c>
      <c r="V215" s="58" t="s">
        <v>796</v>
      </c>
      <c r="W215" s="58" t="s">
        <v>818</v>
      </c>
      <c r="X215" s="58" t="s">
        <v>800</v>
      </c>
      <c r="Y215" s="58" t="s">
        <v>806</v>
      </c>
      <c r="Z215" s="58" t="s">
        <v>811</v>
      </c>
      <c r="AA215" s="58" t="s">
        <v>805</v>
      </c>
      <c r="AB215" s="58" t="s">
        <v>805</v>
      </c>
      <c r="AC215" s="58" t="s">
        <v>797</v>
      </c>
      <c r="AD215" s="58" t="s">
        <v>811</v>
      </c>
      <c r="AE215" s="58" t="s">
        <v>796</v>
      </c>
      <c r="AF215" s="58" t="s">
        <v>811</v>
      </c>
      <c r="AG215" s="58" t="s">
        <v>811</v>
      </c>
      <c r="AH215" s="58" t="s">
        <v>795</v>
      </c>
      <c r="AI215" s="58" t="s">
        <v>805</v>
      </c>
      <c r="AJ215" s="58" t="s">
        <v>797</v>
      </c>
      <c r="AK215" s="284"/>
      <c r="AL215" s="58"/>
      <c r="AM215" s="229"/>
      <c r="AN215" s="58"/>
      <c r="AO215" s="229"/>
      <c r="AP215" s="58"/>
      <c r="AQ215" s="229"/>
      <c r="AR215" s="58"/>
      <c r="AS215" s="258"/>
      <c r="AT215" s="258"/>
      <c r="AU215" s="258"/>
      <c r="AV215" s="258"/>
      <c r="AW215" s="258"/>
    </row>
    <row r="216" spans="1:49" ht="12.75">
      <c r="A216" s="467"/>
      <c r="B216" s="467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233"/>
      <c r="R216" s="58"/>
      <c r="S216" s="58"/>
      <c r="T216" s="58"/>
      <c r="U216" s="58"/>
      <c r="V216" s="58"/>
      <c r="W216" s="58" t="s">
        <v>155</v>
      </c>
      <c r="X216" s="58" t="s">
        <v>62</v>
      </c>
      <c r="Y216" s="58" t="s">
        <v>59</v>
      </c>
      <c r="Z216" s="58"/>
      <c r="AA216" s="58"/>
      <c r="AB216" s="58"/>
      <c r="AC216" s="58"/>
      <c r="AD216" s="58"/>
      <c r="AE216" s="58"/>
      <c r="AF216" s="58"/>
      <c r="AG216" s="58" t="s">
        <v>630</v>
      </c>
      <c r="AH216" s="58" t="s">
        <v>629</v>
      </c>
      <c r="AI216" s="58"/>
      <c r="AJ216" s="58"/>
      <c r="AK216" s="284" t="s">
        <v>48</v>
      </c>
      <c r="AL216" s="58" t="s">
        <v>587</v>
      </c>
      <c r="AM216" s="229" t="s">
        <v>49</v>
      </c>
      <c r="AN216" s="58"/>
      <c r="AO216" s="229"/>
      <c r="AP216" s="58"/>
      <c r="AQ216" s="229"/>
      <c r="AR216" s="58"/>
      <c r="AS216" s="258"/>
      <c r="AT216" s="258"/>
      <c r="AU216" s="258"/>
      <c r="AV216" s="258"/>
      <c r="AW216" s="258"/>
    </row>
    <row r="217" spans="1:49" ht="12.75">
      <c r="A217" s="467"/>
      <c r="B217" s="467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233"/>
      <c r="R217" s="58"/>
      <c r="S217" s="58"/>
      <c r="T217" s="58"/>
      <c r="U217" s="58"/>
      <c r="V217" s="58"/>
      <c r="W217" s="58" t="s">
        <v>243</v>
      </c>
      <c r="X217" s="58" t="s">
        <v>80</v>
      </c>
      <c r="Y217" s="58" t="s">
        <v>13</v>
      </c>
      <c r="Z217" s="58"/>
      <c r="AA217" s="58"/>
      <c r="AB217" s="58"/>
      <c r="AC217" s="58"/>
      <c r="AD217" s="58"/>
      <c r="AE217" s="58"/>
      <c r="AF217" s="58"/>
      <c r="AG217" s="58" t="s">
        <v>1030</v>
      </c>
      <c r="AH217" s="58" t="s">
        <v>317</v>
      </c>
      <c r="AI217" s="58"/>
      <c r="AJ217" s="58"/>
      <c r="AK217" s="229" t="s">
        <v>633</v>
      </c>
      <c r="AL217" s="58" t="s">
        <v>715</v>
      </c>
      <c r="AM217" s="229" t="s">
        <v>51</v>
      </c>
      <c r="AN217" s="58" t="s">
        <v>472</v>
      </c>
      <c r="AO217" s="229" t="s">
        <v>272</v>
      </c>
      <c r="AP217" s="58"/>
      <c r="AQ217" s="229"/>
      <c r="AR217" s="58"/>
      <c r="AS217" s="258"/>
      <c r="AT217" s="258"/>
      <c r="AU217" s="258"/>
      <c r="AV217" s="258"/>
      <c r="AW217" s="258"/>
    </row>
    <row r="218" spans="1:49" ht="12.75">
      <c r="A218" s="467"/>
      <c r="B218" s="467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233"/>
      <c r="R218" s="58"/>
      <c r="S218" s="58"/>
      <c r="T218" s="58"/>
      <c r="U218" s="58"/>
      <c r="V218" s="58"/>
      <c r="W218" s="58" t="s">
        <v>521</v>
      </c>
      <c r="X218" s="58" t="s">
        <v>317</v>
      </c>
      <c r="Y218" s="58" t="s">
        <v>632</v>
      </c>
      <c r="Z218" s="58"/>
      <c r="AA218" s="58"/>
      <c r="AB218" s="58"/>
      <c r="AC218" s="58"/>
      <c r="AD218" s="58"/>
      <c r="AE218" s="58"/>
      <c r="AF218" s="58"/>
      <c r="AG218" s="58" t="s">
        <v>529</v>
      </c>
      <c r="AH218" s="58"/>
      <c r="AI218" s="58"/>
      <c r="AJ218" s="58"/>
      <c r="AK218" s="229" t="s">
        <v>80</v>
      </c>
      <c r="AL218" s="58" t="s">
        <v>741</v>
      </c>
      <c r="AM218" s="229" t="s">
        <v>158</v>
      </c>
      <c r="AN218" s="58" t="s">
        <v>10</v>
      </c>
      <c r="AO218" s="229" t="s">
        <v>170</v>
      </c>
      <c r="AP218" s="58" t="s">
        <v>87</v>
      </c>
      <c r="AQ218" s="229" t="s">
        <v>10</v>
      </c>
      <c r="AR218" s="58" t="s">
        <v>569</v>
      </c>
      <c r="AS218" s="258"/>
      <c r="AT218" s="258"/>
      <c r="AU218" s="258"/>
      <c r="AV218" s="258"/>
      <c r="AW218" s="258"/>
    </row>
    <row r="219" spans="1:49" ht="12.75">
      <c r="A219" s="467"/>
      <c r="B219" s="467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233"/>
      <c r="R219" s="58"/>
      <c r="S219" s="58"/>
      <c r="T219" s="58"/>
      <c r="U219" s="58"/>
      <c r="V219" s="58"/>
      <c r="W219" s="58" t="s">
        <v>538</v>
      </c>
      <c r="X219" s="58" t="s">
        <v>159</v>
      </c>
      <c r="Y219" s="58" t="s">
        <v>332</v>
      </c>
      <c r="Z219" s="58"/>
      <c r="AA219" s="58"/>
      <c r="AB219" s="58"/>
      <c r="AC219" s="58"/>
      <c r="AD219" s="58"/>
      <c r="AE219" s="58"/>
      <c r="AF219" s="58"/>
      <c r="AG219" s="58" t="s">
        <v>23</v>
      </c>
      <c r="AH219" s="58"/>
      <c r="AI219" s="58"/>
      <c r="AJ219" s="58"/>
      <c r="AK219" s="229"/>
      <c r="AL219" s="58"/>
      <c r="AM219" s="229"/>
      <c r="AN219" s="58"/>
      <c r="AO219" s="229" t="s">
        <v>1261</v>
      </c>
      <c r="AP219" s="58" t="s">
        <v>528</v>
      </c>
      <c r="AQ219" s="229" t="s">
        <v>105</v>
      </c>
      <c r="AR219" s="58"/>
      <c r="AS219" s="258"/>
      <c r="AT219" s="258"/>
      <c r="AU219" s="258"/>
      <c r="AV219" s="258"/>
      <c r="AW219" s="258"/>
    </row>
    <row r="220" spans="1:49" ht="12.75">
      <c r="A220" s="467"/>
      <c r="B220" s="467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233"/>
      <c r="R220" s="58"/>
      <c r="S220" s="58"/>
      <c r="T220" s="58"/>
      <c r="U220" s="58"/>
      <c r="V220" s="58"/>
      <c r="W220" s="58" t="s">
        <v>86</v>
      </c>
      <c r="X220" s="58" t="s">
        <v>586</v>
      </c>
      <c r="Y220" s="58" t="s">
        <v>887</v>
      </c>
      <c r="Z220" s="58"/>
      <c r="AA220" s="58"/>
      <c r="AB220" s="58"/>
      <c r="AC220" s="58"/>
      <c r="AD220" s="58"/>
      <c r="AE220" s="58"/>
      <c r="AF220" s="58"/>
      <c r="AG220" s="58" t="s">
        <v>196</v>
      </c>
      <c r="AH220" s="58"/>
      <c r="AI220" s="58"/>
      <c r="AJ220" s="58"/>
      <c r="AK220" s="229"/>
      <c r="AL220" s="58"/>
      <c r="AM220" s="229" t="s">
        <v>91</v>
      </c>
      <c r="AN220" s="58"/>
      <c r="AO220" s="229"/>
      <c r="AP220" s="58" t="s">
        <v>102</v>
      </c>
      <c r="AQ220" s="229"/>
      <c r="AR220" s="58" t="s">
        <v>428</v>
      </c>
      <c r="AS220" s="258" t="s">
        <v>271</v>
      </c>
      <c r="AT220" s="258" t="s">
        <v>102</v>
      </c>
      <c r="AU220" s="258"/>
      <c r="AV220" s="258"/>
      <c r="AW220" s="258"/>
    </row>
    <row r="221" spans="1:49" ht="12.75">
      <c r="A221" s="467"/>
      <c r="B221" s="467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233"/>
      <c r="R221" s="58"/>
      <c r="S221" s="58"/>
      <c r="T221" s="58"/>
      <c r="U221" s="58"/>
      <c r="V221" s="58"/>
      <c r="W221" s="58"/>
      <c r="X221" s="58" t="s">
        <v>456</v>
      </c>
      <c r="Y221" s="58"/>
      <c r="Z221" s="58"/>
      <c r="AA221" s="58"/>
      <c r="AB221" s="58"/>
      <c r="AC221" s="58"/>
      <c r="AD221" s="58"/>
      <c r="AE221" s="58"/>
      <c r="AF221" s="58"/>
      <c r="AG221" s="58" t="s">
        <v>1157</v>
      </c>
      <c r="AH221" s="58"/>
      <c r="AI221" s="58"/>
      <c r="AJ221" s="58"/>
      <c r="AK221" s="229"/>
      <c r="AL221" s="58"/>
      <c r="AM221" s="229" t="s">
        <v>69</v>
      </c>
      <c r="AN221" s="58"/>
      <c r="AO221" s="229"/>
      <c r="AP221" s="58"/>
      <c r="AQ221" s="229"/>
      <c r="AR221" s="58"/>
      <c r="AS221" s="258" t="s">
        <v>170</v>
      </c>
      <c r="AT221" s="258" t="s">
        <v>5</v>
      </c>
      <c r="AU221" s="258"/>
      <c r="AV221" s="258" t="s">
        <v>157</v>
      </c>
      <c r="AW221" s="258" t="s">
        <v>204</v>
      </c>
    </row>
    <row r="222" spans="1:49" ht="12.75">
      <c r="A222" s="468"/>
      <c r="B222" s="468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285"/>
      <c r="R222" s="59"/>
      <c r="S222" s="59"/>
      <c r="T222" s="59"/>
      <c r="U222" s="59"/>
      <c r="V222" s="59"/>
      <c r="W222" s="59"/>
      <c r="X222" s="59" t="s">
        <v>159</v>
      </c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230"/>
      <c r="AL222" s="59"/>
      <c r="AM222" s="230"/>
      <c r="AN222" s="59"/>
      <c r="AO222" s="230"/>
      <c r="AP222" s="59"/>
      <c r="AQ222" s="230"/>
      <c r="AR222" s="59"/>
      <c r="AS222" s="259" t="s">
        <v>28</v>
      </c>
      <c r="AT222" s="259" t="s">
        <v>30</v>
      </c>
      <c r="AU222" s="259" t="s">
        <v>237</v>
      </c>
      <c r="AV222" s="259" t="s">
        <v>496</v>
      </c>
      <c r="AW222" s="259" t="s">
        <v>583</v>
      </c>
    </row>
    <row r="223" spans="1:49" ht="12.75" hidden="1" outlineLevel="1">
      <c r="A223" s="468">
        <v>16</v>
      </c>
      <c r="B223" s="468" t="s">
        <v>446</v>
      </c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61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229"/>
      <c r="AL223" s="229"/>
      <c r="AM223" s="229"/>
      <c r="AN223" s="229"/>
      <c r="AO223" s="229"/>
      <c r="AP223" s="229"/>
      <c r="AQ223" s="229"/>
      <c r="AR223" s="229"/>
      <c r="AS223" s="55"/>
      <c r="AT223" s="55"/>
      <c r="AU223" s="55"/>
      <c r="AV223" s="55"/>
      <c r="AW223" s="55"/>
    </row>
    <row r="224" spans="1:49" ht="12.75" hidden="1" outlineLevel="1">
      <c r="A224" s="469"/>
      <c r="B224" s="469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61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229"/>
      <c r="AL224" s="229"/>
      <c r="AM224" s="229"/>
      <c r="AN224" s="229"/>
      <c r="AO224" s="229"/>
      <c r="AP224" s="229"/>
      <c r="AQ224" s="229"/>
      <c r="AR224" s="229"/>
      <c r="AS224" s="55"/>
      <c r="AT224" s="55"/>
      <c r="AU224" s="55"/>
      <c r="AV224" s="55"/>
      <c r="AW224" s="55"/>
    </row>
    <row r="225" spans="1:49" ht="12.75" hidden="1" outlineLevel="1">
      <c r="A225" s="469"/>
      <c r="B225" s="469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61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229"/>
      <c r="AL225" s="229"/>
      <c r="AM225" s="229"/>
      <c r="AN225" s="229"/>
      <c r="AO225" s="229"/>
      <c r="AP225" s="229"/>
      <c r="AQ225" s="229"/>
      <c r="AR225" s="229"/>
      <c r="AS225" s="55"/>
      <c r="AT225" s="55"/>
      <c r="AU225" s="55"/>
      <c r="AV225" s="55"/>
      <c r="AW225" s="55"/>
    </row>
    <row r="226" spans="1:49" ht="12.75" hidden="1" outlineLevel="1">
      <c r="A226" s="469"/>
      <c r="B226" s="469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61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229"/>
      <c r="AL226" s="229"/>
      <c r="AM226" s="229"/>
      <c r="AN226" s="229"/>
      <c r="AO226" s="229"/>
      <c r="AP226" s="229"/>
      <c r="AQ226" s="229"/>
      <c r="AR226" s="229"/>
      <c r="AS226" s="55"/>
      <c r="AT226" s="55"/>
      <c r="AU226" s="55"/>
      <c r="AV226" s="55"/>
      <c r="AW226" s="55"/>
    </row>
    <row r="227" spans="1:49" ht="12.75" hidden="1" outlineLevel="1">
      <c r="A227" s="469"/>
      <c r="B227" s="469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61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229"/>
      <c r="AL227" s="229"/>
      <c r="AM227" s="229"/>
      <c r="AN227" s="229"/>
      <c r="AO227" s="229"/>
      <c r="AP227" s="229"/>
      <c r="AQ227" s="229"/>
      <c r="AR227" s="229"/>
      <c r="AS227" s="55"/>
      <c r="AT227" s="55"/>
      <c r="AU227" s="55"/>
      <c r="AV227" s="55"/>
      <c r="AW227" s="55"/>
    </row>
    <row r="228" spans="1:49" ht="12.75" hidden="1" outlineLevel="1">
      <c r="A228" s="469"/>
      <c r="B228" s="469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61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229"/>
      <c r="AL228" s="229"/>
      <c r="AM228" s="229"/>
      <c r="AN228" s="229"/>
      <c r="AO228" s="229"/>
      <c r="AP228" s="229"/>
      <c r="AQ228" s="229"/>
      <c r="AR228" s="229"/>
      <c r="AS228" s="55"/>
      <c r="AT228" s="55"/>
      <c r="AU228" s="55"/>
      <c r="AV228" s="55"/>
      <c r="AW228" s="55"/>
    </row>
    <row r="229" spans="1:49" ht="12.75" hidden="1" outlineLevel="1">
      <c r="A229" s="469"/>
      <c r="B229" s="469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61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229"/>
      <c r="AL229" s="229"/>
      <c r="AM229" s="229"/>
      <c r="AN229" s="229"/>
      <c r="AO229" s="229"/>
      <c r="AP229" s="229"/>
      <c r="AQ229" s="229"/>
      <c r="AR229" s="229"/>
      <c r="AS229" s="55"/>
      <c r="AT229" s="55"/>
      <c r="AU229" s="55"/>
      <c r="AV229" s="55"/>
      <c r="AW229" s="55"/>
    </row>
    <row r="230" spans="1:49" ht="12.75" hidden="1" outlineLevel="1">
      <c r="A230" s="469"/>
      <c r="B230" s="469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61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229"/>
      <c r="AL230" s="229"/>
      <c r="AM230" s="229"/>
      <c r="AN230" s="229"/>
      <c r="AO230" s="229"/>
      <c r="AP230" s="229"/>
      <c r="AQ230" s="229"/>
      <c r="AR230" s="229"/>
      <c r="AS230" s="55"/>
      <c r="AT230" s="55"/>
      <c r="AU230" s="55"/>
      <c r="AV230" s="55"/>
      <c r="AW230" s="55"/>
    </row>
    <row r="231" spans="1:49" ht="12.75" hidden="1" outlineLevel="1">
      <c r="A231" s="469"/>
      <c r="B231" s="469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61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229"/>
      <c r="AL231" s="229"/>
      <c r="AM231" s="229"/>
      <c r="AN231" s="229"/>
      <c r="AO231" s="229"/>
      <c r="AP231" s="229"/>
      <c r="AQ231" s="229"/>
      <c r="AR231" s="229"/>
      <c r="AS231" s="55"/>
      <c r="AT231" s="55"/>
      <c r="AU231" s="55"/>
      <c r="AV231" s="55"/>
      <c r="AW231" s="55"/>
    </row>
    <row r="232" spans="1:49" ht="12.75" hidden="1" outlineLevel="1">
      <c r="A232" s="469"/>
      <c r="B232" s="469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7"/>
      <c r="R232" s="61"/>
      <c r="S232" s="58" t="s">
        <v>332</v>
      </c>
      <c r="T232" s="58" t="s">
        <v>507</v>
      </c>
      <c r="U232" s="58"/>
      <c r="V232" s="58" t="s">
        <v>261</v>
      </c>
      <c r="W232" s="58" t="s">
        <v>610</v>
      </c>
      <c r="X232" s="58"/>
      <c r="Y232" s="58" t="s">
        <v>3</v>
      </c>
      <c r="Z232" s="58" t="s">
        <v>629</v>
      </c>
      <c r="AA232" s="58"/>
      <c r="AB232" s="58"/>
      <c r="AC232" s="58"/>
      <c r="AD232" s="58"/>
      <c r="AE232" s="58"/>
      <c r="AF232" s="58" t="s">
        <v>200</v>
      </c>
      <c r="AG232" s="58" t="s">
        <v>586</v>
      </c>
      <c r="AH232" s="58" t="s">
        <v>423</v>
      </c>
      <c r="AI232" s="58"/>
      <c r="AJ232" s="58" t="s">
        <v>60</v>
      </c>
      <c r="AK232" s="229"/>
      <c r="AL232" s="229"/>
      <c r="AM232" s="229"/>
      <c r="AN232" s="229"/>
      <c r="AO232" s="229"/>
      <c r="AP232" s="229"/>
      <c r="AQ232" s="229"/>
      <c r="AR232" s="229"/>
      <c r="AS232" s="55"/>
      <c r="AT232" s="55"/>
      <c r="AU232" s="55"/>
      <c r="AV232" s="55"/>
      <c r="AW232" s="55"/>
    </row>
    <row r="233" spans="1:49" ht="12.75" hidden="1" outlineLevel="1">
      <c r="A233" s="469"/>
      <c r="B233" s="46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62"/>
      <c r="S233" s="59" t="s">
        <v>806</v>
      </c>
      <c r="T233" s="59" t="s">
        <v>818</v>
      </c>
      <c r="U233" s="59" t="s">
        <v>808</v>
      </c>
      <c r="V233" s="59" t="s">
        <v>796</v>
      </c>
      <c r="W233" s="59" t="s">
        <v>810</v>
      </c>
      <c r="X233" s="59" t="s">
        <v>798</v>
      </c>
      <c r="Y233" s="59" t="s">
        <v>808</v>
      </c>
      <c r="Z233" s="59" t="s">
        <v>811</v>
      </c>
      <c r="AA233" s="59" t="s">
        <v>811</v>
      </c>
      <c r="AB233" s="59" t="s">
        <v>805</v>
      </c>
      <c r="AC233" s="59" t="s">
        <v>818</v>
      </c>
      <c r="AD233" s="59" t="s">
        <v>798</v>
      </c>
      <c r="AE233" s="59" t="s">
        <v>814</v>
      </c>
      <c r="AF233" s="59" t="s">
        <v>794</v>
      </c>
      <c r="AG233" s="59" t="s">
        <v>808</v>
      </c>
      <c r="AH233" s="59" t="s">
        <v>811</v>
      </c>
      <c r="AI233" s="59" t="s">
        <v>798</v>
      </c>
      <c r="AJ233" s="59" t="s">
        <v>801</v>
      </c>
      <c r="AK233" s="229"/>
      <c r="AL233" s="229"/>
      <c r="AM233" s="229"/>
      <c r="AN233" s="229"/>
      <c r="AO233" s="229"/>
      <c r="AP233" s="229"/>
      <c r="AQ233" s="229"/>
      <c r="AR233" s="229"/>
      <c r="AS233" s="55"/>
      <c r="AT233" s="55"/>
      <c r="AU233" s="55"/>
      <c r="AV233" s="55"/>
      <c r="AW233" s="55"/>
    </row>
    <row r="234" spans="1:49" ht="12.75" hidden="1" outlineLevel="1">
      <c r="A234" s="469">
        <v>17</v>
      </c>
      <c r="B234" s="469" t="s">
        <v>442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60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229"/>
      <c r="AL234" s="229"/>
      <c r="AM234" s="229"/>
      <c r="AN234" s="229"/>
      <c r="AO234" s="229"/>
      <c r="AP234" s="229"/>
      <c r="AQ234" s="229"/>
      <c r="AR234" s="229"/>
      <c r="AS234" s="55"/>
      <c r="AT234" s="55"/>
      <c r="AU234" s="55"/>
      <c r="AV234" s="55"/>
      <c r="AW234" s="55"/>
    </row>
    <row r="235" spans="1:49" ht="12.75" hidden="1" outlineLevel="1">
      <c r="A235" s="469"/>
      <c r="B235" s="469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61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229"/>
      <c r="AL235" s="229"/>
      <c r="AM235" s="229"/>
      <c r="AN235" s="229"/>
      <c r="AO235" s="229"/>
      <c r="AP235" s="229"/>
      <c r="AQ235" s="229"/>
      <c r="AR235" s="229"/>
      <c r="AS235" s="55"/>
      <c r="AT235" s="55"/>
      <c r="AU235" s="55"/>
      <c r="AV235" s="55"/>
      <c r="AW235" s="55"/>
    </row>
    <row r="236" spans="1:49" ht="12.75" hidden="1" outlineLevel="1">
      <c r="A236" s="469"/>
      <c r="B236" s="469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61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229"/>
      <c r="AL236" s="229"/>
      <c r="AM236" s="229"/>
      <c r="AN236" s="229"/>
      <c r="AO236" s="229"/>
      <c r="AP236" s="229"/>
      <c r="AQ236" s="229"/>
      <c r="AR236" s="229"/>
      <c r="AS236" s="55"/>
      <c r="AT236" s="55"/>
      <c r="AU236" s="55"/>
      <c r="AV236" s="55"/>
      <c r="AW236" s="55"/>
    </row>
    <row r="237" spans="1:49" ht="12.75" hidden="1" outlineLevel="1">
      <c r="A237" s="469"/>
      <c r="B237" s="469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61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229"/>
      <c r="AL237" s="229"/>
      <c r="AM237" s="229"/>
      <c r="AN237" s="229"/>
      <c r="AO237" s="229"/>
      <c r="AP237" s="229"/>
      <c r="AQ237" s="229"/>
      <c r="AR237" s="229"/>
      <c r="AS237" s="55"/>
      <c r="AT237" s="55"/>
      <c r="AU237" s="55"/>
      <c r="AV237" s="55"/>
      <c r="AW237" s="55"/>
    </row>
    <row r="238" spans="1:49" ht="12.75" hidden="1" outlineLevel="1">
      <c r="A238" s="469"/>
      <c r="B238" s="469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61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229"/>
      <c r="AL238" s="229"/>
      <c r="AM238" s="229"/>
      <c r="AN238" s="229"/>
      <c r="AO238" s="229"/>
      <c r="AP238" s="229"/>
      <c r="AQ238" s="229"/>
      <c r="AR238" s="229"/>
      <c r="AS238" s="55"/>
      <c r="AT238" s="55"/>
      <c r="AU238" s="55"/>
      <c r="AV238" s="55"/>
      <c r="AW238" s="55"/>
    </row>
    <row r="239" spans="1:49" ht="12.75" hidden="1" outlineLevel="1">
      <c r="A239" s="469"/>
      <c r="B239" s="469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61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229"/>
      <c r="AL239" s="229"/>
      <c r="AM239" s="229"/>
      <c r="AN239" s="229"/>
      <c r="AO239" s="229"/>
      <c r="AP239" s="229"/>
      <c r="AQ239" s="229"/>
      <c r="AR239" s="229"/>
      <c r="AS239" s="55"/>
      <c r="AT239" s="55"/>
      <c r="AU239" s="55"/>
      <c r="AV239" s="55"/>
      <c r="AW239" s="55"/>
    </row>
    <row r="240" spans="1:49" ht="12.75" hidden="1" outlineLevel="1">
      <c r="A240" s="469"/>
      <c r="B240" s="469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61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229"/>
      <c r="AL240" s="229"/>
      <c r="AM240" s="229"/>
      <c r="AN240" s="229"/>
      <c r="AO240" s="229"/>
      <c r="AP240" s="229"/>
      <c r="AQ240" s="229"/>
      <c r="AR240" s="229"/>
      <c r="AS240" s="55"/>
      <c r="AT240" s="55"/>
      <c r="AU240" s="55"/>
      <c r="AV240" s="55"/>
      <c r="AW240" s="55"/>
    </row>
    <row r="241" spans="1:49" ht="12.75" hidden="1" outlineLevel="1">
      <c r="A241" s="469"/>
      <c r="B241" s="469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61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229"/>
      <c r="AL241" s="229"/>
      <c r="AM241" s="229"/>
      <c r="AN241" s="229"/>
      <c r="AO241" s="229"/>
      <c r="AP241" s="229"/>
      <c r="AQ241" s="229"/>
      <c r="AR241" s="229"/>
      <c r="AS241" s="55"/>
      <c r="AT241" s="55"/>
      <c r="AU241" s="55"/>
      <c r="AV241" s="55"/>
      <c r="AW241" s="55"/>
    </row>
    <row r="242" spans="1:49" ht="12.75" hidden="1" outlineLevel="1">
      <c r="A242" s="469"/>
      <c r="B242" s="469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61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229"/>
      <c r="AL242" s="229"/>
      <c r="AM242" s="229"/>
      <c r="AN242" s="229"/>
      <c r="AO242" s="229"/>
      <c r="AP242" s="229"/>
      <c r="AQ242" s="229"/>
      <c r="AR242" s="229"/>
      <c r="AS242" s="55"/>
      <c r="AT242" s="55"/>
      <c r="AU242" s="55"/>
      <c r="AV242" s="55"/>
      <c r="AW242" s="55"/>
    </row>
    <row r="243" spans="1:49" ht="12.75" hidden="1" outlineLevel="1">
      <c r="A243" s="469"/>
      <c r="B243" s="469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61"/>
      <c r="T243" s="58" t="s">
        <v>484</v>
      </c>
      <c r="U243" s="58"/>
      <c r="V243" s="58" t="s">
        <v>622</v>
      </c>
      <c r="W243" s="58" t="s">
        <v>473</v>
      </c>
      <c r="X243" s="58"/>
      <c r="Y243" s="58" t="s">
        <v>83</v>
      </c>
      <c r="Z243" s="58" t="s">
        <v>453</v>
      </c>
      <c r="AA243" s="58"/>
      <c r="AB243" s="58"/>
      <c r="AC243" s="58"/>
      <c r="AD243" s="58"/>
      <c r="AE243" s="58"/>
      <c r="AF243" s="58" t="s">
        <v>323</v>
      </c>
      <c r="AG243" s="58" t="s">
        <v>13</v>
      </c>
      <c r="AH243" s="58" t="s">
        <v>298</v>
      </c>
      <c r="AI243" s="58"/>
      <c r="AJ243" s="58" t="s">
        <v>552</v>
      </c>
      <c r="AK243" s="229"/>
      <c r="AL243" s="229"/>
      <c r="AM243" s="229"/>
      <c r="AN243" s="229"/>
      <c r="AO243" s="229"/>
      <c r="AP243" s="229"/>
      <c r="AQ243" s="229"/>
      <c r="AR243" s="229"/>
      <c r="AS243" s="55"/>
      <c r="AT243" s="55"/>
      <c r="AU243" s="55"/>
      <c r="AV243" s="55"/>
      <c r="AW243" s="55"/>
    </row>
    <row r="244" spans="1:49" ht="12.75" hidden="1" outlineLevel="1">
      <c r="A244" s="469"/>
      <c r="B244" s="46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2"/>
      <c r="T244" s="59" t="s">
        <v>807</v>
      </c>
      <c r="U244" s="59" t="s">
        <v>805</v>
      </c>
      <c r="V244" s="59" t="s">
        <v>800</v>
      </c>
      <c r="W244" s="59" t="s">
        <v>799</v>
      </c>
      <c r="X244" s="59" t="s">
        <v>805</v>
      </c>
      <c r="Y244" s="59" t="s">
        <v>805</v>
      </c>
      <c r="Z244" s="59" t="s">
        <v>801</v>
      </c>
      <c r="AA244" s="59" t="s">
        <v>808</v>
      </c>
      <c r="AB244" s="59" t="s">
        <v>800</v>
      </c>
      <c r="AC244" s="59" t="s">
        <v>797</v>
      </c>
      <c r="AD244" s="59" t="s">
        <v>815</v>
      </c>
      <c r="AE244" s="59" t="s">
        <v>806</v>
      </c>
      <c r="AF244" s="59" t="s">
        <v>818</v>
      </c>
      <c r="AG244" s="59" t="s">
        <v>797</v>
      </c>
      <c r="AH244" s="59" t="s">
        <v>795</v>
      </c>
      <c r="AI244" s="59" t="s">
        <v>844</v>
      </c>
      <c r="AJ244" s="59" t="s">
        <v>808</v>
      </c>
      <c r="AK244" s="229"/>
      <c r="AL244" s="229"/>
      <c r="AM244" s="229"/>
      <c r="AN244" s="229"/>
      <c r="AO244" s="229"/>
      <c r="AP244" s="229"/>
      <c r="AQ244" s="229"/>
      <c r="AR244" s="229"/>
      <c r="AS244" s="55"/>
      <c r="AT244" s="55"/>
      <c r="AU244" s="55"/>
      <c r="AV244" s="55"/>
      <c r="AW244" s="55"/>
    </row>
    <row r="245" spans="1:49" ht="12.75" hidden="1" outlineLevel="1">
      <c r="A245" s="469">
        <v>18</v>
      </c>
      <c r="B245" s="469" t="s">
        <v>133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60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229"/>
      <c r="AL245" s="229"/>
      <c r="AM245" s="229"/>
      <c r="AN245" s="229"/>
      <c r="AO245" s="229"/>
      <c r="AP245" s="229"/>
      <c r="AQ245" s="229"/>
      <c r="AR245" s="229"/>
      <c r="AS245" s="55"/>
      <c r="AT245" s="55"/>
      <c r="AU245" s="55"/>
      <c r="AV245" s="55"/>
      <c r="AW245" s="55"/>
    </row>
    <row r="246" spans="1:49" ht="12.75" hidden="1" outlineLevel="1">
      <c r="A246" s="469"/>
      <c r="B246" s="469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61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229"/>
      <c r="AL246" s="229"/>
      <c r="AM246" s="229"/>
      <c r="AN246" s="229"/>
      <c r="AO246" s="229"/>
      <c r="AP246" s="229"/>
      <c r="AQ246" s="229"/>
      <c r="AR246" s="229"/>
      <c r="AS246" s="55"/>
      <c r="AT246" s="55"/>
      <c r="AU246" s="55"/>
      <c r="AV246" s="55"/>
      <c r="AW246" s="55"/>
    </row>
    <row r="247" spans="1:49" ht="12.75" hidden="1" outlineLevel="1">
      <c r="A247" s="469"/>
      <c r="B247" s="469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61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229"/>
      <c r="AL247" s="229"/>
      <c r="AM247" s="229"/>
      <c r="AN247" s="229"/>
      <c r="AO247" s="229"/>
      <c r="AP247" s="229"/>
      <c r="AQ247" s="229"/>
      <c r="AR247" s="229"/>
      <c r="AS247" s="55"/>
      <c r="AT247" s="55"/>
      <c r="AU247" s="55"/>
      <c r="AV247" s="55"/>
      <c r="AW247" s="55"/>
    </row>
    <row r="248" spans="1:49" ht="12.75" hidden="1" outlineLevel="1">
      <c r="A248" s="469"/>
      <c r="B248" s="469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61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229"/>
      <c r="AL248" s="229"/>
      <c r="AM248" s="229"/>
      <c r="AN248" s="229"/>
      <c r="AO248" s="229"/>
      <c r="AP248" s="229"/>
      <c r="AQ248" s="229"/>
      <c r="AR248" s="229"/>
      <c r="AS248" s="55"/>
      <c r="AT248" s="55"/>
      <c r="AU248" s="55"/>
      <c r="AV248" s="55"/>
      <c r="AW248" s="55"/>
    </row>
    <row r="249" spans="1:49" ht="12.75" hidden="1" outlineLevel="1">
      <c r="A249" s="469"/>
      <c r="B249" s="469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61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229"/>
      <c r="AL249" s="229"/>
      <c r="AM249" s="229"/>
      <c r="AN249" s="229"/>
      <c r="AO249" s="229"/>
      <c r="AP249" s="229"/>
      <c r="AQ249" s="229"/>
      <c r="AR249" s="229"/>
      <c r="AS249" s="55"/>
      <c r="AT249" s="55"/>
      <c r="AU249" s="55"/>
      <c r="AV249" s="55"/>
      <c r="AW249" s="55"/>
    </row>
    <row r="250" spans="1:49" ht="12.75" hidden="1" outlineLevel="1">
      <c r="A250" s="469"/>
      <c r="B250" s="469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61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229"/>
      <c r="AL250" s="229"/>
      <c r="AM250" s="229"/>
      <c r="AN250" s="229"/>
      <c r="AO250" s="229"/>
      <c r="AP250" s="229"/>
      <c r="AQ250" s="229"/>
      <c r="AR250" s="229"/>
      <c r="AS250" s="55"/>
      <c r="AT250" s="55"/>
      <c r="AU250" s="55"/>
      <c r="AV250" s="55"/>
      <c r="AW250" s="55"/>
    </row>
    <row r="251" spans="1:49" ht="12.75" hidden="1" outlineLevel="1">
      <c r="A251" s="469"/>
      <c r="B251" s="469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61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229"/>
      <c r="AL251" s="229"/>
      <c r="AM251" s="229"/>
      <c r="AN251" s="229"/>
      <c r="AO251" s="229"/>
      <c r="AP251" s="229"/>
      <c r="AQ251" s="229"/>
      <c r="AR251" s="229"/>
      <c r="AS251" s="55"/>
      <c r="AT251" s="55"/>
      <c r="AU251" s="55"/>
      <c r="AV251" s="55"/>
      <c r="AW251" s="55"/>
    </row>
    <row r="252" spans="1:49" ht="12.75" hidden="1" outlineLevel="1">
      <c r="A252" s="469"/>
      <c r="B252" s="469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61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229"/>
      <c r="AL252" s="229"/>
      <c r="AM252" s="229"/>
      <c r="AN252" s="229"/>
      <c r="AO252" s="229"/>
      <c r="AP252" s="229"/>
      <c r="AQ252" s="229"/>
      <c r="AR252" s="229"/>
      <c r="AS252" s="55"/>
      <c r="AT252" s="55"/>
      <c r="AU252" s="55"/>
      <c r="AV252" s="55"/>
      <c r="AW252" s="55"/>
    </row>
    <row r="253" spans="1:49" ht="12.75" hidden="1" outlineLevel="1">
      <c r="A253" s="469"/>
      <c r="B253" s="469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61"/>
      <c r="U253" s="58"/>
      <c r="V253" s="58" t="s">
        <v>295</v>
      </c>
      <c r="W253" s="58" t="s">
        <v>368</v>
      </c>
      <c r="X253" s="58"/>
      <c r="Y253" s="58"/>
      <c r="Z253" s="58" t="s">
        <v>157</v>
      </c>
      <c r="AA253" s="58"/>
      <c r="AB253" s="58"/>
      <c r="AC253" s="58"/>
      <c r="AD253" s="58"/>
      <c r="AE253" s="58" t="s">
        <v>291</v>
      </c>
      <c r="AF253" s="58" t="s">
        <v>303</v>
      </c>
      <c r="AG253" s="58"/>
      <c r="AH253" s="58" t="s">
        <v>23</v>
      </c>
      <c r="AI253" s="58" t="s">
        <v>345</v>
      </c>
      <c r="AJ253" s="58"/>
      <c r="AK253" s="229"/>
      <c r="AL253" s="229"/>
      <c r="AM253" s="229"/>
      <c r="AN253" s="229"/>
      <c r="AO253" s="229"/>
      <c r="AP253" s="229"/>
      <c r="AQ253" s="229"/>
      <c r="AR253" s="229"/>
      <c r="AS253" s="55"/>
      <c r="AT253" s="55"/>
      <c r="AU253" s="55"/>
      <c r="AV253" s="55"/>
      <c r="AW253" s="55"/>
    </row>
    <row r="254" spans="1:49" ht="12.75" hidden="1" outlineLevel="1">
      <c r="A254" s="469"/>
      <c r="B254" s="469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61"/>
      <c r="U254" s="58"/>
      <c r="V254" s="58" t="s">
        <v>101</v>
      </c>
      <c r="W254" s="58" t="s">
        <v>536</v>
      </c>
      <c r="X254" s="58"/>
      <c r="Y254" s="58" t="s">
        <v>469</v>
      </c>
      <c r="Z254" s="58" t="s">
        <v>508</v>
      </c>
      <c r="AA254" s="58"/>
      <c r="AB254" s="58"/>
      <c r="AC254" s="58"/>
      <c r="AD254" s="58"/>
      <c r="AE254" s="58"/>
      <c r="AF254" s="58" t="s">
        <v>455</v>
      </c>
      <c r="AG254" s="58" t="s">
        <v>499</v>
      </c>
      <c r="AH254" s="58" t="s">
        <v>1</v>
      </c>
      <c r="AI254" s="58"/>
      <c r="AJ254" s="58" t="s">
        <v>623</v>
      </c>
      <c r="AK254" s="229"/>
      <c r="AL254" s="229"/>
      <c r="AM254" s="229"/>
      <c r="AN254" s="229"/>
      <c r="AO254" s="229"/>
      <c r="AP254" s="229"/>
      <c r="AQ254" s="229"/>
      <c r="AR254" s="229"/>
      <c r="AS254" s="55"/>
      <c r="AT254" s="55"/>
      <c r="AU254" s="55"/>
      <c r="AV254" s="55"/>
      <c r="AW254" s="55"/>
    </row>
    <row r="255" spans="1:49" ht="12.75" hidden="1" outlineLevel="1">
      <c r="A255" s="469"/>
      <c r="B255" s="46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62"/>
      <c r="U255" s="59" t="s">
        <v>795</v>
      </c>
      <c r="V255" s="59" t="s">
        <v>801</v>
      </c>
      <c r="W255" s="59" t="s">
        <v>815</v>
      </c>
      <c r="X255" s="59" t="s">
        <v>806</v>
      </c>
      <c r="Y255" s="59" t="s">
        <v>794</v>
      </c>
      <c r="Z255" s="59" t="s">
        <v>800</v>
      </c>
      <c r="AA255" s="59" t="s">
        <v>797</v>
      </c>
      <c r="AB255" s="59" t="s">
        <v>805</v>
      </c>
      <c r="AC255" s="59" t="s">
        <v>811</v>
      </c>
      <c r="AD255" s="59" t="s">
        <v>811</v>
      </c>
      <c r="AE255" s="59" t="s">
        <v>815</v>
      </c>
      <c r="AF255" s="59" t="s">
        <v>808</v>
      </c>
      <c r="AG255" s="59" t="s">
        <v>801</v>
      </c>
      <c r="AH255" s="59" t="s">
        <v>802</v>
      </c>
      <c r="AI255" s="59" t="s">
        <v>795</v>
      </c>
      <c r="AJ255" s="59" t="s">
        <v>799</v>
      </c>
      <c r="AK255" s="229"/>
      <c r="AL255" s="229"/>
      <c r="AM255" s="229"/>
      <c r="AN255" s="229"/>
      <c r="AO255" s="229"/>
      <c r="AP255" s="229"/>
      <c r="AQ255" s="229"/>
      <c r="AR255" s="229"/>
      <c r="AS255" s="55"/>
      <c r="AT255" s="55"/>
      <c r="AU255" s="55"/>
      <c r="AV255" s="55"/>
      <c r="AW255" s="55"/>
    </row>
    <row r="256" spans="1:49" ht="12.75" hidden="1" outlineLevel="1">
      <c r="A256" s="469">
        <v>19</v>
      </c>
      <c r="B256" s="469" t="s">
        <v>791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60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229"/>
      <c r="AL256" s="229"/>
      <c r="AM256" s="229"/>
      <c r="AN256" s="229"/>
      <c r="AO256" s="229"/>
      <c r="AP256" s="229"/>
      <c r="AQ256" s="229"/>
      <c r="AR256" s="229"/>
      <c r="AS256" s="55"/>
      <c r="AT256" s="55"/>
      <c r="AU256" s="55"/>
      <c r="AV256" s="55"/>
      <c r="AW256" s="55"/>
    </row>
    <row r="257" spans="1:49" ht="12.75" hidden="1" outlineLevel="1">
      <c r="A257" s="469"/>
      <c r="B257" s="469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61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229"/>
      <c r="AL257" s="229"/>
      <c r="AM257" s="229"/>
      <c r="AN257" s="229"/>
      <c r="AO257" s="229"/>
      <c r="AP257" s="229"/>
      <c r="AQ257" s="229"/>
      <c r="AR257" s="229"/>
      <c r="AS257" s="55"/>
      <c r="AT257" s="55"/>
      <c r="AU257" s="55"/>
      <c r="AV257" s="55"/>
      <c r="AW257" s="55"/>
    </row>
    <row r="258" spans="1:49" ht="12.75" hidden="1" outlineLevel="1">
      <c r="A258" s="469"/>
      <c r="B258" s="469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61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229"/>
      <c r="AL258" s="229"/>
      <c r="AM258" s="229"/>
      <c r="AN258" s="229"/>
      <c r="AO258" s="229"/>
      <c r="AP258" s="229"/>
      <c r="AQ258" s="229"/>
      <c r="AR258" s="229"/>
      <c r="AS258" s="55"/>
      <c r="AT258" s="55"/>
      <c r="AU258" s="55"/>
      <c r="AV258" s="55"/>
      <c r="AW258" s="55"/>
    </row>
    <row r="259" spans="1:49" ht="12.75" hidden="1" outlineLevel="1">
      <c r="A259" s="469"/>
      <c r="B259" s="469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61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229"/>
      <c r="AL259" s="229"/>
      <c r="AM259" s="229"/>
      <c r="AN259" s="229"/>
      <c r="AO259" s="229"/>
      <c r="AP259" s="229"/>
      <c r="AQ259" s="229"/>
      <c r="AR259" s="229"/>
      <c r="AS259" s="55"/>
      <c r="AT259" s="55"/>
      <c r="AU259" s="55"/>
      <c r="AV259" s="55"/>
      <c r="AW259" s="55"/>
    </row>
    <row r="260" spans="1:49" ht="12.75" hidden="1" outlineLevel="1">
      <c r="A260" s="469"/>
      <c r="B260" s="469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61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229"/>
      <c r="AL260" s="229"/>
      <c r="AM260" s="229"/>
      <c r="AN260" s="229"/>
      <c r="AO260" s="229"/>
      <c r="AP260" s="229"/>
      <c r="AQ260" s="229"/>
      <c r="AR260" s="229"/>
      <c r="AS260" s="55"/>
      <c r="AT260" s="55"/>
      <c r="AU260" s="55"/>
      <c r="AV260" s="55"/>
      <c r="AW260" s="55"/>
    </row>
    <row r="261" spans="1:49" ht="12.75" hidden="1" outlineLevel="1">
      <c r="A261" s="469"/>
      <c r="B261" s="469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61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229"/>
      <c r="AL261" s="229"/>
      <c r="AM261" s="229"/>
      <c r="AN261" s="229"/>
      <c r="AO261" s="229"/>
      <c r="AP261" s="229"/>
      <c r="AQ261" s="229"/>
      <c r="AR261" s="229"/>
      <c r="AS261" s="55"/>
      <c r="AT261" s="55"/>
      <c r="AU261" s="55"/>
      <c r="AV261" s="55"/>
      <c r="AW261" s="55"/>
    </row>
    <row r="262" spans="1:49" ht="12.75" hidden="1" outlineLevel="1">
      <c r="A262" s="469"/>
      <c r="B262" s="469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61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229"/>
      <c r="AL262" s="229"/>
      <c r="AM262" s="229"/>
      <c r="AN262" s="229"/>
      <c r="AO262" s="229"/>
      <c r="AP262" s="229"/>
      <c r="AQ262" s="229"/>
      <c r="AR262" s="229"/>
      <c r="AS262" s="55"/>
      <c r="AT262" s="55"/>
      <c r="AU262" s="55"/>
      <c r="AV262" s="55"/>
      <c r="AW262" s="55"/>
    </row>
    <row r="263" spans="1:49" ht="12.75" hidden="1" outlineLevel="1">
      <c r="A263" s="469"/>
      <c r="B263" s="469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61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229"/>
      <c r="AL263" s="229"/>
      <c r="AM263" s="229"/>
      <c r="AN263" s="229"/>
      <c r="AO263" s="229"/>
      <c r="AP263" s="229"/>
      <c r="AQ263" s="229"/>
      <c r="AR263" s="229"/>
      <c r="AS263" s="55"/>
      <c r="AT263" s="55"/>
      <c r="AU263" s="55"/>
      <c r="AV263" s="55"/>
      <c r="AW263" s="55"/>
    </row>
    <row r="264" spans="1:49" ht="12.75" hidden="1" outlineLevel="1">
      <c r="A264" s="469"/>
      <c r="B264" s="469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61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229"/>
      <c r="AL264" s="229"/>
      <c r="AM264" s="229"/>
      <c r="AN264" s="229"/>
      <c r="AO264" s="229"/>
      <c r="AP264" s="229"/>
      <c r="AQ264" s="229"/>
      <c r="AR264" s="229"/>
      <c r="AS264" s="55"/>
      <c r="AT264" s="55"/>
      <c r="AU264" s="55"/>
      <c r="AV264" s="55"/>
      <c r="AW264" s="55"/>
    </row>
    <row r="265" spans="1:49" ht="12.75" hidden="1" outlineLevel="1">
      <c r="A265" s="469"/>
      <c r="B265" s="469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61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229"/>
      <c r="AL265" s="229"/>
      <c r="AM265" s="229"/>
      <c r="AN265" s="229"/>
      <c r="AO265" s="229"/>
      <c r="AP265" s="229"/>
      <c r="AQ265" s="229"/>
      <c r="AR265" s="229"/>
      <c r="AS265" s="55"/>
      <c r="AT265" s="55"/>
      <c r="AU265" s="55"/>
      <c r="AV265" s="55"/>
      <c r="AW265" s="55"/>
    </row>
    <row r="266" spans="1:49" ht="12.75" hidden="1" outlineLevel="1">
      <c r="A266" s="469"/>
      <c r="B266" s="46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62"/>
      <c r="V266" s="59" t="s">
        <v>796</v>
      </c>
      <c r="W266" s="59" t="s">
        <v>807</v>
      </c>
      <c r="X266" s="59" t="s">
        <v>796</v>
      </c>
      <c r="Y266" s="59" t="s">
        <v>807</v>
      </c>
      <c r="Z266" s="59" t="s">
        <v>818</v>
      </c>
      <c r="AA266" s="59" t="s">
        <v>795</v>
      </c>
      <c r="AB266" s="59" t="s">
        <v>799</v>
      </c>
      <c r="AC266" s="59" t="s">
        <v>801</v>
      </c>
      <c r="AD266" s="59" t="s">
        <v>806</v>
      </c>
      <c r="AE266" s="59" t="s">
        <v>800</v>
      </c>
      <c r="AF266" s="59" t="s">
        <v>794</v>
      </c>
      <c r="AG266" s="59" t="s">
        <v>814</v>
      </c>
      <c r="AH266" s="59" t="s">
        <v>796</v>
      </c>
      <c r="AI266" s="59" t="s">
        <v>810</v>
      </c>
      <c r="AJ266" s="59" t="s">
        <v>797</v>
      </c>
      <c r="AK266" s="229"/>
      <c r="AL266" s="229"/>
      <c r="AM266" s="229"/>
      <c r="AN266" s="229"/>
      <c r="AO266" s="229"/>
      <c r="AP266" s="229"/>
      <c r="AQ266" s="229"/>
      <c r="AR266" s="229"/>
      <c r="AS266" s="55"/>
      <c r="AT266" s="55"/>
      <c r="AU266" s="55"/>
      <c r="AV266" s="55"/>
      <c r="AW266" s="55"/>
    </row>
    <row r="267" spans="1:49" ht="12.75" hidden="1" outlineLevel="1">
      <c r="A267" s="469">
        <v>20</v>
      </c>
      <c r="B267" s="469" t="s">
        <v>440</v>
      </c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60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229"/>
      <c r="AL267" s="229"/>
      <c r="AM267" s="229"/>
      <c r="AN267" s="229"/>
      <c r="AO267" s="229"/>
      <c r="AP267" s="229"/>
      <c r="AQ267" s="229"/>
      <c r="AR267" s="229"/>
      <c r="AS267" s="55"/>
      <c r="AT267" s="55"/>
      <c r="AU267" s="55"/>
      <c r="AV267" s="55"/>
      <c r="AW267" s="55"/>
    </row>
    <row r="268" spans="1:49" ht="12.75" hidden="1" outlineLevel="1">
      <c r="A268" s="469"/>
      <c r="B268" s="469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61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229"/>
      <c r="AL268" s="229"/>
      <c r="AM268" s="229"/>
      <c r="AN268" s="229"/>
      <c r="AO268" s="229"/>
      <c r="AP268" s="229"/>
      <c r="AQ268" s="229"/>
      <c r="AR268" s="229"/>
      <c r="AS268" s="55"/>
      <c r="AT268" s="55"/>
      <c r="AU268" s="55"/>
      <c r="AV268" s="55"/>
      <c r="AW268" s="55"/>
    </row>
    <row r="269" spans="1:49" ht="12.75" hidden="1" outlineLevel="1">
      <c r="A269" s="469"/>
      <c r="B269" s="469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61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229"/>
      <c r="AL269" s="229"/>
      <c r="AM269" s="229"/>
      <c r="AN269" s="229"/>
      <c r="AO269" s="229"/>
      <c r="AP269" s="229"/>
      <c r="AQ269" s="229"/>
      <c r="AR269" s="229"/>
      <c r="AS269" s="55"/>
      <c r="AT269" s="55"/>
      <c r="AU269" s="55"/>
      <c r="AV269" s="55"/>
      <c r="AW269" s="55"/>
    </row>
    <row r="270" spans="1:49" ht="12.75" hidden="1" outlineLevel="1">
      <c r="A270" s="469"/>
      <c r="B270" s="469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61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229"/>
      <c r="AL270" s="229"/>
      <c r="AM270" s="229"/>
      <c r="AN270" s="229"/>
      <c r="AO270" s="229"/>
      <c r="AP270" s="229"/>
      <c r="AQ270" s="229"/>
      <c r="AR270" s="229"/>
      <c r="AS270" s="55"/>
      <c r="AT270" s="55"/>
      <c r="AU270" s="55"/>
      <c r="AV270" s="55"/>
      <c r="AW270" s="55"/>
    </row>
    <row r="271" spans="1:49" ht="12.75" hidden="1" outlineLevel="1">
      <c r="A271" s="469"/>
      <c r="B271" s="469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61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229"/>
      <c r="AL271" s="229"/>
      <c r="AM271" s="229"/>
      <c r="AN271" s="229"/>
      <c r="AO271" s="229"/>
      <c r="AP271" s="229"/>
      <c r="AQ271" s="229"/>
      <c r="AR271" s="229"/>
      <c r="AS271" s="55"/>
      <c r="AT271" s="55"/>
      <c r="AU271" s="55"/>
      <c r="AV271" s="55"/>
      <c r="AW271" s="55"/>
    </row>
    <row r="272" spans="1:49" ht="12.75" hidden="1" outlineLevel="1">
      <c r="A272" s="469"/>
      <c r="B272" s="469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61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229"/>
      <c r="AL272" s="229"/>
      <c r="AM272" s="229"/>
      <c r="AN272" s="229"/>
      <c r="AO272" s="229"/>
      <c r="AP272" s="229"/>
      <c r="AQ272" s="229"/>
      <c r="AR272" s="229"/>
      <c r="AS272" s="55"/>
      <c r="AT272" s="55"/>
      <c r="AU272" s="55"/>
      <c r="AV272" s="55"/>
      <c r="AW272" s="55"/>
    </row>
    <row r="273" spans="1:49" ht="12.75" hidden="1" outlineLevel="1">
      <c r="A273" s="469"/>
      <c r="B273" s="469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61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229"/>
      <c r="AL273" s="229"/>
      <c r="AM273" s="229"/>
      <c r="AN273" s="229"/>
      <c r="AO273" s="229"/>
      <c r="AP273" s="229"/>
      <c r="AQ273" s="229"/>
      <c r="AR273" s="229"/>
      <c r="AS273" s="55"/>
      <c r="AT273" s="55"/>
      <c r="AU273" s="55"/>
      <c r="AV273" s="55"/>
      <c r="AW273" s="55"/>
    </row>
    <row r="274" spans="1:49" ht="12.75" hidden="1" outlineLevel="1">
      <c r="A274" s="469"/>
      <c r="B274" s="469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61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229"/>
      <c r="AL274" s="229"/>
      <c r="AM274" s="229"/>
      <c r="AN274" s="229"/>
      <c r="AO274" s="229"/>
      <c r="AP274" s="229"/>
      <c r="AQ274" s="229"/>
      <c r="AR274" s="229"/>
      <c r="AS274" s="55"/>
      <c r="AT274" s="55"/>
      <c r="AU274" s="55"/>
      <c r="AV274" s="55"/>
      <c r="AW274" s="55"/>
    </row>
    <row r="275" spans="1:49" ht="12.75" hidden="1" outlineLevel="1">
      <c r="A275" s="469"/>
      <c r="B275" s="469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61"/>
      <c r="W275" s="58" t="s">
        <v>13</v>
      </c>
      <c r="X275" s="58"/>
      <c r="Y275" s="58"/>
      <c r="Z275" s="58" t="s">
        <v>104</v>
      </c>
      <c r="AA275" s="58"/>
      <c r="AB275" s="58"/>
      <c r="AC275" s="58"/>
      <c r="AD275" s="58"/>
      <c r="AE275" s="58" t="s">
        <v>102</v>
      </c>
      <c r="AF275" s="58" t="s">
        <v>277</v>
      </c>
      <c r="AG275" s="58"/>
      <c r="AH275" s="58" t="s">
        <v>288</v>
      </c>
      <c r="AI275" s="58" t="s">
        <v>326</v>
      </c>
      <c r="AJ275" s="58"/>
      <c r="AK275" s="229"/>
      <c r="AL275" s="229"/>
      <c r="AM275" s="229"/>
      <c r="AN275" s="229"/>
      <c r="AO275" s="229"/>
      <c r="AP275" s="229"/>
      <c r="AQ275" s="229"/>
      <c r="AR275" s="229"/>
      <c r="AS275" s="55"/>
      <c r="AT275" s="55"/>
      <c r="AU275" s="55"/>
      <c r="AV275" s="55"/>
      <c r="AW275" s="55"/>
    </row>
    <row r="276" spans="1:49" ht="12.75" hidden="1" outlineLevel="1">
      <c r="A276" s="469"/>
      <c r="B276" s="469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61"/>
      <c r="W276" s="58" t="s">
        <v>73</v>
      </c>
      <c r="X276" s="58"/>
      <c r="Y276" s="58" t="s">
        <v>600</v>
      </c>
      <c r="Z276" s="58" t="s">
        <v>497</v>
      </c>
      <c r="AA276" s="58"/>
      <c r="AB276" s="58"/>
      <c r="AC276" s="58"/>
      <c r="AD276" s="58"/>
      <c r="AE276" s="58"/>
      <c r="AF276" s="58" t="s">
        <v>202</v>
      </c>
      <c r="AG276" s="58" t="s">
        <v>511</v>
      </c>
      <c r="AH276" s="58" t="s">
        <v>239</v>
      </c>
      <c r="AI276" s="58"/>
      <c r="AJ276" s="58" t="s">
        <v>160</v>
      </c>
      <c r="AK276" s="229"/>
      <c r="AL276" s="229"/>
      <c r="AM276" s="229"/>
      <c r="AN276" s="229"/>
      <c r="AO276" s="229"/>
      <c r="AP276" s="229"/>
      <c r="AQ276" s="229"/>
      <c r="AR276" s="229"/>
      <c r="AS276" s="55"/>
      <c r="AT276" s="55"/>
      <c r="AU276" s="55"/>
      <c r="AV276" s="55"/>
      <c r="AW276" s="55"/>
    </row>
    <row r="277" spans="1:49" ht="12.75" hidden="1" outlineLevel="1">
      <c r="A277" s="469"/>
      <c r="B277" s="46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62"/>
      <c r="W277" s="59" t="s">
        <v>795</v>
      </c>
      <c r="X277" s="59" t="s">
        <v>818</v>
      </c>
      <c r="Y277" s="59" t="s">
        <v>805</v>
      </c>
      <c r="Z277" s="59" t="s">
        <v>811</v>
      </c>
      <c r="AA277" s="59" t="s">
        <v>805</v>
      </c>
      <c r="AB277" s="59" t="s">
        <v>799</v>
      </c>
      <c r="AC277" s="59" t="s">
        <v>807</v>
      </c>
      <c r="AD277" s="59" t="s">
        <v>823</v>
      </c>
      <c r="AE277" s="59" t="s">
        <v>800</v>
      </c>
      <c r="AF277" s="59" t="s">
        <v>799</v>
      </c>
      <c r="AG277" s="59" t="s">
        <v>795</v>
      </c>
      <c r="AH277" s="59" t="s">
        <v>811</v>
      </c>
      <c r="AI277" s="59" t="s">
        <v>807</v>
      </c>
      <c r="AJ277" s="59" t="s">
        <v>801</v>
      </c>
      <c r="AK277" s="229"/>
      <c r="AL277" s="229"/>
      <c r="AM277" s="229"/>
      <c r="AN277" s="229"/>
      <c r="AO277" s="229"/>
      <c r="AP277" s="229"/>
      <c r="AQ277" s="229"/>
      <c r="AR277" s="229"/>
      <c r="AS277" s="55"/>
      <c r="AT277" s="55"/>
      <c r="AU277" s="55"/>
      <c r="AV277" s="55"/>
      <c r="AW277" s="55"/>
    </row>
    <row r="278" spans="1:49" ht="12.75" hidden="1" outlineLevel="1" collapsed="1">
      <c r="A278" s="466">
        <v>21</v>
      </c>
      <c r="B278" s="466" t="s">
        <v>119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60"/>
      <c r="X278" s="57" t="s">
        <v>586</v>
      </c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257"/>
      <c r="AT278" s="257"/>
      <c r="AU278" s="257"/>
      <c r="AV278" s="257"/>
      <c r="AW278" s="257"/>
    </row>
    <row r="279" spans="1:49" ht="12.75" hidden="1" outlineLevel="1">
      <c r="A279" s="467"/>
      <c r="B279" s="46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61"/>
      <c r="X279" s="58" t="s">
        <v>14</v>
      </c>
      <c r="Y279" s="58"/>
      <c r="Z279" s="58" t="s">
        <v>731</v>
      </c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258"/>
      <c r="AT279" s="258"/>
      <c r="AU279" s="258" t="s">
        <v>261</v>
      </c>
      <c r="AV279" s="258"/>
      <c r="AW279" s="258"/>
    </row>
    <row r="280" spans="1:49" ht="12.75" hidden="1" outlineLevel="1">
      <c r="A280" s="467"/>
      <c r="B280" s="467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61"/>
      <c r="X280" s="58" t="s">
        <v>5</v>
      </c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 t="s">
        <v>374</v>
      </c>
      <c r="AN280" s="58"/>
      <c r="AO280" s="58"/>
      <c r="AP280" s="58"/>
      <c r="AQ280" s="58"/>
      <c r="AR280" s="58"/>
      <c r="AS280" s="258"/>
      <c r="AT280" s="258"/>
      <c r="AU280" s="258" t="s">
        <v>183</v>
      </c>
      <c r="AV280" s="258"/>
      <c r="AW280" s="258"/>
    </row>
    <row r="281" spans="1:49" ht="12.75" hidden="1" outlineLevel="1">
      <c r="A281" s="467"/>
      <c r="B281" s="467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61"/>
      <c r="X281" s="58" t="s">
        <v>107</v>
      </c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 t="s">
        <v>292</v>
      </c>
      <c r="AN281" s="58"/>
      <c r="AO281" s="58"/>
      <c r="AP281" s="58"/>
      <c r="AQ281" s="58"/>
      <c r="AR281" s="58"/>
      <c r="AS281" s="258"/>
      <c r="AT281" s="258"/>
      <c r="AU281" s="258" t="s">
        <v>149</v>
      </c>
      <c r="AV281" s="258"/>
      <c r="AW281" s="258"/>
    </row>
    <row r="282" spans="1:49" ht="12.75" hidden="1" outlineLevel="1">
      <c r="A282" s="467"/>
      <c r="B282" s="467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61"/>
      <c r="X282" s="58" t="s">
        <v>104</v>
      </c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 t="s">
        <v>55</v>
      </c>
      <c r="AN282" s="58"/>
      <c r="AO282" s="58"/>
      <c r="AP282" s="58"/>
      <c r="AQ282" s="58"/>
      <c r="AR282" s="58"/>
      <c r="AS282" s="258"/>
      <c r="AT282" s="258"/>
      <c r="AU282" s="258" t="s">
        <v>65</v>
      </c>
      <c r="AV282" s="258"/>
      <c r="AW282" s="258"/>
    </row>
    <row r="283" spans="1:49" ht="12.75" hidden="1" outlineLevel="1">
      <c r="A283" s="467"/>
      <c r="B283" s="467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61"/>
      <c r="X283" s="58" t="s">
        <v>11</v>
      </c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 t="s">
        <v>515</v>
      </c>
      <c r="AO283" s="58"/>
      <c r="AP283" s="58"/>
      <c r="AQ283" s="58"/>
      <c r="AR283" s="58"/>
      <c r="AS283" s="258"/>
      <c r="AT283" s="258"/>
      <c r="AU283" s="258" t="s">
        <v>223</v>
      </c>
      <c r="AV283" s="258"/>
      <c r="AW283" s="258"/>
    </row>
    <row r="284" spans="1:49" ht="12.75" hidden="1" outlineLevel="1">
      <c r="A284" s="467"/>
      <c r="B284" s="467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61"/>
      <c r="X284" s="58" t="s">
        <v>48</v>
      </c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 t="s">
        <v>332</v>
      </c>
      <c r="AN284" s="58" t="s">
        <v>547</v>
      </c>
      <c r="AO284" s="58"/>
      <c r="AP284" s="58"/>
      <c r="AQ284" s="58" t="s">
        <v>10</v>
      </c>
      <c r="AR284" s="58"/>
      <c r="AS284" s="258"/>
      <c r="AT284" s="258"/>
      <c r="AU284" s="258" t="s">
        <v>460</v>
      </c>
      <c r="AV284" s="258"/>
      <c r="AW284" s="258"/>
    </row>
    <row r="285" spans="1:49" ht="12.75" hidden="1" outlineLevel="1">
      <c r="A285" s="467"/>
      <c r="B285" s="467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61"/>
      <c r="X285" s="58" t="s">
        <v>26</v>
      </c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 t="s">
        <v>102</v>
      </c>
      <c r="AO285" s="58"/>
      <c r="AP285" s="58"/>
      <c r="AQ285" s="58"/>
      <c r="AR285" s="58"/>
      <c r="AS285" s="258"/>
      <c r="AT285" s="258"/>
      <c r="AU285" s="258"/>
      <c r="AV285" s="258"/>
      <c r="AW285" s="258"/>
    </row>
    <row r="286" spans="1:49" ht="12.75" hidden="1" outlineLevel="1">
      <c r="A286" s="467"/>
      <c r="B286" s="467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61"/>
      <c r="X286" s="58"/>
      <c r="Y286" s="58"/>
      <c r="Z286" s="58" t="s">
        <v>46</v>
      </c>
      <c r="AA286" s="58"/>
      <c r="AB286" s="58"/>
      <c r="AC286" s="58"/>
      <c r="AD286" s="58"/>
      <c r="AE286" s="58" t="s">
        <v>10</v>
      </c>
      <c r="AF286" s="58" t="s">
        <v>406</v>
      </c>
      <c r="AG286" s="58"/>
      <c r="AH286" s="58" t="s">
        <v>362</v>
      </c>
      <c r="AI286" s="58" t="s">
        <v>28</v>
      </c>
      <c r="AJ286" s="58"/>
      <c r="AK286" s="58"/>
      <c r="AL286" s="58"/>
      <c r="AM286" s="58"/>
      <c r="AN286" s="58"/>
      <c r="AO286" s="58"/>
      <c r="AP286" s="58"/>
      <c r="AQ286" s="58"/>
      <c r="AR286" s="58"/>
      <c r="AS286" s="258"/>
      <c r="AT286" s="258"/>
      <c r="AU286" s="258"/>
      <c r="AV286" s="258"/>
      <c r="AW286" s="258"/>
    </row>
    <row r="287" spans="1:49" ht="12.75" hidden="1" outlineLevel="1">
      <c r="A287" s="467"/>
      <c r="B287" s="467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61"/>
      <c r="X287" s="58"/>
      <c r="Y287" s="58" t="s">
        <v>507</v>
      </c>
      <c r="Z287" s="58" t="s">
        <v>484</v>
      </c>
      <c r="AA287" s="58"/>
      <c r="AB287" s="58"/>
      <c r="AC287" s="58"/>
      <c r="AD287" s="58"/>
      <c r="AE287" s="58"/>
      <c r="AF287" s="58" t="s">
        <v>263</v>
      </c>
      <c r="AG287" s="58" t="s">
        <v>293</v>
      </c>
      <c r="AH287" s="58" t="s">
        <v>229</v>
      </c>
      <c r="AI287" s="58"/>
      <c r="AJ287" s="58" t="s">
        <v>567</v>
      </c>
      <c r="AK287" s="58"/>
      <c r="AL287" s="58"/>
      <c r="AM287" s="58"/>
      <c r="AN287" s="58"/>
      <c r="AO287" s="58"/>
      <c r="AP287" s="58"/>
      <c r="AQ287" s="58"/>
      <c r="AR287" s="58"/>
      <c r="AS287" s="258"/>
      <c r="AT287" s="258"/>
      <c r="AU287" s="258"/>
      <c r="AV287" s="258"/>
      <c r="AW287" s="258"/>
    </row>
    <row r="288" spans="1:49" ht="12.75" hidden="1" outlineLevel="1">
      <c r="A288" s="467"/>
      <c r="B288" s="467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61"/>
      <c r="X288" s="58" t="s">
        <v>818</v>
      </c>
      <c r="Y288" s="58" t="s">
        <v>796</v>
      </c>
      <c r="Z288" s="58" t="s">
        <v>822</v>
      </c>
      <c r="AA288" s="58" t="s">
        <v>796</v>
      </c>
      <c r="AB288" s="58" t="s">
        <v>808</v>
      </c>
      <c r="AC288" s="58" t="s">
        <v>797</v>
      </c>
      <c r="AD288" s="58" t="s">
        <v>807</v>
      </c>
      <c r="AE288" s="58" t="s">
        <v>796</v>
      </c>
      <c r="AF288" s="58" t="s">
        <v>806</v>
      </c>
      <c r="AG288" s="58" t="s">
        <v>794</v>
      </c>
      <c r="AH288" s="58" t="s">
        <v>799</v>
      </c>
      <c r="AI288" s="58" t="s">
        <v>795</v>
      </c>
      <c r="AJ288" s="58" t="s">
        <v>815</v>
      </c>
      <c r="AK288" s="58"/>
      <c r="AL288" s="58"/>
      <c r="AM288" s="58"/>
      <c r="AN288" s="58"/>
      <c r="AO288" s="58"/>
      <c r="AP288" s="58"/>
      <c r="AQ288" s="58"/>
      <c r="AR288" s="58"/>
      <c r="AS288" s="258"/>
      <c r="AT288" s="258"/>
      <c r="AU288" s="258"/>
      <c r="AV288" s="258"/>
      <c r="AW288" s="258"/>
    </row>
    <row r="289" spans="1:49" ht="12.75" hidden="1" outlineLevel="1">
      <c r="A289" s="467"/>
      <c r="B289" s="467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61"/>
      <c r="X289" s="58" t="s">
        <v>209</v>
      </c>
      <c r="Y289" s="58" t="s">
        <v>61</v>
      </c>
      <c r="Z289" s="58"/>
      <c r="AA289" s="58"/>
      <c r="AB289" s="58"/>
      <c r="AC289" s="58"/>
      <c r="AD289" s="58"/>
      <c r="AE289" s="58"/>
      <c r="AF289" s="58"/>
      <c r="AG289" s="58" t="s">
        <v>71</v>
      </c>
      <c r="AH289" s="58" t="s">
        <v>105</v>
      </c>
      <c r="AI289" s="58"/>
      <c r="AJ289" s="58"/>
      <c r="AK289" s="58" t="s">
        <v>21</v>
      </c>
      <c r="AL289" s="58" t="s">
        <v>77</v>
      </c>
      <c r="AM289" s="58" t="s">
        <v>741</v>
      </c>
      <c r="AN289" s="58"/>
      <c r="AO289" s="58"/>
      <c r="AP289" s="58"/>
      <c r="AQ289" s="58"/>
      <c r="AR289" s="58"/>
      <c r="AS289" s="258"/>
      <c r="AT289" s="258"/>
      <c r="AU289" s="258"/>
      <c r="AV289" s="258"/>
      <c r="AW289" s="258"/>
    </row>
    <row r="290" spans="1:49" ht="12.75" hidden="1" outlineLevel="1">
      <c r="A290" s="467"/>
      <c r="B290" s="467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61"/>
      <c r="X290" s="58" t="s">
        <v>210</v>
      </c>
      <c r="Y290" s="58" t="s">
        <v>232</v>
      </c>
      <c r="Z290" s="58"/>
      <c r="AA290" s="58"/>
      <c r="AB290" s="58"/>
      <c r="AC290" s="58"/>
      <c r="AD290" s="58"/>
      <c r="AE290" s="58"/>
      <c r="AF290" s="58"/>
      <c r="AG290" s="58" t="s">
        <v>13</v>
      </c>
      <c r="AH290" s="58" t="s">
        <v>475</v>
      </c>
      <c r="AI290" s="58"/>
      <c r="AJ290" s="58"/>
      <c r="AK290" s="58" t="s">
        <v>272</v>
      </c>
      <c r="AL290" s="58" t="s">
        <v>161</v>
      </c>
      <c r="AM290" s="58" t="s">
        <v>242</v>
      </c>
      <c r="AN290" s="58" t="s">
        <v>570</v>
      </c>
      <c r="AO290" s="58" t="s">
        <v>108</v>
      </c>
      <c r="AP290" s="58"/>
      <c r="AQ290" s="58"/>
      <c r="AR290" s="58"/>
      <c r="AS290" s="258"/>
      <c r="AT290" s="258"/>
      <c r="AU290" s="258"/>
      <c r="AV290" s="258"/>
      <c r="AW290" s="258"/>
    </row>
    <row r="291" spans="1:49" ht="12.75" hidden="1" outlineLevel="1">
      <c r="A291" s="467"/>
      <c r="B291" s="467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61"/>
      <c r="X291" s="58" t="s">
        <v>223</v>
      </c>
      <c r="Y291" s="58" t="s">
        <v>103</v>
      </c>
      <c r="Z291" s="58"/>
      <c r="AA291" s="58"/>
      <c r="AB291" s="58"/>
      <c r="AC291" s="58"/>
      <c r="AD291" s="58"/>
      <c r="AE291" s="58"/>
      <c r="AF291" s="58"/>
      <c r="AG291" s="58" t="s">
        <v>98</v>
      </c>
      <c r="AH291" s="58"/>
      <c r="AI291" s="58"/>
      <c r="AJ291" s="58"/>
      <c r="AK291" s="284" t="s">
        <v>316</v>
      </c>
      <c r="AL291" s="58" t="s">
        <v>84</v>
      </c>
      <c r="AM291" s="229" t="s">
        <v>171</v>
      </c>
      <c r="AN291" s="58" t="s">
        <v>149</v>
      </c>
      <c r="AO291" s="66" t="s">
        <v>89</v>
      </c>
      <c r="AP291" s="58" t="s">
        <v>1082</v>
      </c>
      <c r="AQ291" s="58" t="s">
        <v>104</v>
      </c>
      <c r="AR291" s="58" t="s">
        <v>523</v>
      </c>
      <c r="AS291" s="258"/>
      <c r="AT291" s="258"/>
      <c r="AU291" s="258"/>
      <c r="AV291" s="258"/>
      <c r="AW291" s="258"/>
    </row>
    <row r="292" spans="1:49" ht="12.75" hidden="1" outlineLevel="1">
      <c r="A292" s="467"/>
      <c r="B292" s="467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61"/>
      <c r="X292" s="58" t="s">
        <v>276</v>
      </c>
      <c r="Y292" s="58" t="s">
        <v>1259</v>
      </c>
      <c r="Z292" s="58"/>
      <c r="AA292" s="58"/>
      <c r="AB292" s="58"/>
      <c r="AC292" s="58"/>
      <c r="AD292" s="58"/>
      <c r="AE292" s="58"/>
      <c r="AF292" s="58"/>
      <c r="AG292" s="58" t="s">
        <v>627</v>
      </c>
      <c r="AH292" s="58"/>
      <c r="AI292" s="58"/>
      <c r="AJ292" s="58"/>
      <c r="AK292" s="284"/>
      <c r="AL292" s="58"/>
      <c r="AM292" s="229"/>
      <c r="AN292" s="58"/>
      <c r="AO292" s="66" t="s">
        <v>86</v>
      </c>
      <c r="AP292" s="58" t="s">
        <v>349</v>
      </c>
      <c r="AQ292" s="58" t="s">
        <v>329</v>
      </c>
      <c r="AR292" s="58"/>
      <c r="AS292" s="258"/>
      <c r="AT292" s="258"/>
      <c r="AU292" s="258"/>
      <c r="AV292" s="258"/>
      <c r="AW292" s="258"/>
    </row>
    <row r="293" spans="1:49" ht="12.75" hidden="1" outlineLevel="1">
      <c r="A293" s="467"/>
      <c r="B293" s="467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61"/>
      <c r="X293" s="58" t="s">
        <v>595</v>
      </c>
      <c r="Y293" s="58" t="s">
        <v>1226</v>
      </c>
      <c r="Z293" s="58"/>
      <c r="AA293" s="58"/>
      <c r="AB293" s="58"/>
      <c r="AC293" s="58"/>
      <c r="AD293" s="58"/>
      <c r="AE293" s="58"/>
      <c r="AF293" s="58"/>
      <c r="AG293" s="58" t="s">
        <v>11</v>
      </c>
      <c r="AH293" s="58"/>
      <c r="AI293" s="58"/>
      <c r="AJ293" s="58"/>
      <c r="AK293" s="284"/>
      <c r="AL293" s="58"/>
      <c r="AM293" s="229" t="s">
        <v>21</v>
      </c>
      <c r="AN293" s="58"/>
      <c r="AO293" s="66"/>
      <c r="AP293" s="58" t="s">
        <v>347</v>
      </c>
      <c r="AQ293" s="58"/>
      <c r="AR293" s="58" t="s">
        <v>1105</v>
      </c>
      <c r="AS293" s="258" t="s">
        <v>84</v>
      </c>
      <c r="AT293" s="258" t="s">
        <v>727</v>
      </c>
      <c r="AU293" s="258"/>
      <c r="AV293" s="258"/>
      <c r="AW293" s="258"/>
    </row>
    <row r="294" spans="1:49" ht="12.75" hidden="1" outlineLevel="1">
      <c r="A294" s="467"/>
      <c r="B294" s="467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61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284"/>
      <c r="AL294" s="58"/>
      <c r="AM294" s="229"/>
      <c r="AN294" s="58"/>
      <c r="AO294" s="66"/>
      <c r="AP294" s="58"/>
      <c r="AQ294" s="58"/>
      <c r="AR294" s="58"/>
      <c r="AS294" s="258"/>
      <c r="AT294" s="258"/>
      <c r="AU294" s="258"/>
      <c r="AV294" s="258"/>
      <c r="AW294" s="258"/>
    </row>
    <row r="295" spans="1:49" ht="12.75" hidden="1" outlineLevel="1">
      <c r="A295" s="468"/>
      <c r="B295" s="46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61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284"/>
      <c r="AL295" s="58"/>
      <c r="AM295" s="229"/>
      <c r="AN295" s="58"/>
      <c r="AO295" s="66"/>
      <c r="AP295" s="58"/>
      <c r="AQ295" s="58"/>
      <c r="AR295" s="58"/>
      <c r="AS295" s="259"/>
      <c r="AT295" s="259"/>
      <c r="AU295" s="259"/>
      <c r="AV295" s="259"/>
      <c r="AW295" s="259"/>
    </row>
    <row r="296" spans="1:49" ht="12.75" collapsed="1">
      <c r="A296" s="466">
        <v>22</v>
      </c>
      <c r="B296" s="466" t="s">
        <v>122</v>
      </c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60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283"/>
      <c r="AL296" s="57"/>
      <c r="AM296" s="231"/>
      <c r="AN296" s="57"/>
      <c r="AO296" s="65"/>
      <c r="AP296" s="57"/>
      <c r="AQ296" s="57"/>
      <c r="AR296" s="57"/>
      <c r="AS296" s="257"/>
      <c r="AT296" s="257"/>
      <c r="AU296" s="257"/>
      <c r="AV296" s="257"/>
      <c r="AW296" s="257"/>
    </row>
    <row r="297" spans="1:49" ht="12.75">
      <c r="A297" s="467"/>
      <c r="B297" s="467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61"/>
      <c r="Y297" s="58"/>
      <c r="Z297" s="58" t="s">
        <v>154</v>
      </c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284"/>
      <c r="AL297" s="58"/>
      <c r="AM297" s="229"/>
      <c r="AN297" s="58"/>
      <c r="AO297" s="66"/>
      <c r="AP297" s="58"/>
      <c r="AQ297" s="58"/>
      <c r="AR297" s="58"/>
      <c r="AS297" s="258"/>
      <c r="AT297" s="258"/>
      <c r="AU297" s="258" t="s">
        <v>237</v>
      </c>
      <c r="AV297" s="258"/>
      <c r="AW297" s="258"/>
    </row>
    <row r="298" spans="1:49" ht="12.75">
      <c r="A298" s="467"/>
      <c r="B298" s="467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61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284"/>
      <c r="AL298" s="58"/>
      <c r="AM298" s="229" t="s">
        <v>8</v>
      </c>
      <c r="AN298" s="58"/>
      <c r="AO298" s="66"/>
      <c r="AP298" s="58"/>
      <c r="AQ298" s="58"/>
      <c r="AR298" s="58"/>
      <c r="AS298" s="258"/>
      <c r="AT298" s="258"/>
      <c r="AU298" s="258" t="s">
        <v>375</v>
      </c>
      <c r="AV298" s="258"/>
      <c r="AW298" s="258"/>
    </row>
    <row r="299" spans="1:49" ht="12.75">
      <c r="A299" s="467"/>
      <c r="B299" s="467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61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284"/>
      <c r="AL299" s="58"/>
      <c r="AM299" s="229" t="s">
        <v>161</v>
      </c>
      <c r="AN299" s="58"/>
      <c r="AO299" s="66"/>
      <c r="AP299" s="58"/>
      <c r="AQ299" s="58"/>
      <c r="AR299" s="58"/>
      <c r="AS299" s="258"/>
      <c r="AT299" s="258"/>
      <c r="AU299" s="258" t="s">
        <v>697</v>
      </c>
      <c r="AV299" s="258"/>
      <c r="AW299" s="258"/>
    </row>
    <row r="300" spans="1:49" ht="12.75">
      <c r="A300" s="467"/>
      <c r="B300" s="467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61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284"/>
      <c r="AL300" s="58"/>
      <c r="AM300" s="229" t="s">
        <v>72</v>
      </c>
      <c r="AN300" s="58"/>
      <c r="AO300" s="66"/>
      <c r="AP300" s="58"/>
      <c r="AQ300" s="58"/>
      <c r="AR300" s="58"/>
      <c r="AS300" s="258"/>
      <c r="AT300" s="258"/>
      <c r="AU300" s="258" t="s">
        <v>106</v>
      </c>
      <c r="AV300" s="258"/>
      <c r="AW300" s="258"/>
    </row>
    <row r="301" spans="1:49" ht="12.75">
      <c r="A301" s="467"/>
      <c r="B301" s="467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61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284"/>
      <c r="AL301" s="58"/>
      <c r="AM301" s="229"/>
      <c r="AN301" s="58" t="s">
        <v>187</v>
      </c>
      <c r="AO301" s="66"/>
      <c r="AP301" s="58"/>
      <c r="AQ301" s="58"/>
      <c r="AR301" s="58"/>
      <c r="AS301" s="258"/>
      <c r="AT301" s="258"/>
      <c r="AU301" s="258" t="s">
        <v>657</v>
      </c>
      <c r="AV301" s="258"/>
      <c r="AW301" s="258"/>
    </row>
    <row r="302" spans="1:49" ht="12.75">
      <c r="A302" s="467"/>
      <c r="B302" s="467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61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284"/>
      <c r="AL302" s="58"/>
      <c r="AM302" s="229" t="s">
        <v>402</v>
      </c>
      <c r="AN302" s="58" t="s">
        <v>202</v>
      </c>
      <c r="AO302" s="66"/>
      <c r="AP302" s="58"/>
      <c r="AQ302" s="58" t="s">
        <v>290</v>
      </c>
      <c r="AR302" s="58"/>
      <c r="AS302" s="258"/>
      <c r="AT302" s="258"/>
      <c r="AU302" s="258" t="s">
        <v>191</v>
      </c>
      <c r="AV302" s="258"/>
      <c r="AW302" s="258"/>
    </row>
    <row r="303" spans="1:49" ht="12.75">
      <c r="A303" s="467"/>
      <c r="B303" s="467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61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284"/>
      <c r="AL303" s="58"/>
      <c r="AM303" s="229"/>
      <c r="AN303" s="58" t="s">
        <v>52</v>
      </c>
      <c r="AO303" s="66"/>
      <c r="AP303" s="58"/>
      <c r="AQ303" s="58"/>
      <c r="AR303" s="58"/>
      <c r="AS303" s="258"/>
      <c r="AT303" s="258"/>
      <c r="AU303" s="258"/>
      <c r="AV303" s="258"/>
      <c r="AW303" s="258"/>
    </row>
    <row r="304" spans="1:49" ht="12.75" customHeight="1">
      <c r="A304" s="467"/>
      <c r="B304" s="467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61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284"/>
      <c r="AL304" s="58"/>
      <c r="AM304" s="229"/>
      <c r="AN304" s="58"/>
      <c r="AO304" s="66"/>
      <c r="AP304" s="58"/>
      <c r="AQ304" s="58"/>
      <c r="AR304" s="58"/>
      <c r="AS304" s="258"/>
      <c r="AT304" s="258"/>
      <c r="AU304" s="258"/>
      <c r="AV304" s="258"/>
      <c r="AW304" s="258"/>
    </row>
    <row r="305" spans="1:49" ht="12.75" customHeight="1">
      <c r="A305" s="467"/>
      <c r="B305" s="467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61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284"/>
      <c r="AL305" s="58"/>
      <c r="AM305" s="229"/>
      <c r="AN305" s="58"/>
      <c r="AO305" s="66"/>
      <c r="AP305" s="58"/>
      <c r="AQ305" s="58"/>
      <c r="AR305" s="58"/>
      <c r="AS305" s="258"/>
      <c r="AT305" s="258"/>
      <c r="AU305" s="258"/>
      <c r="AV305" s="258"/>
      <c r="AW305" s="258"/>
    </row>
    <row r="306" spans="1:49" ht="12.75">
      <c r="A306" s="467"/>
      <c r="B306" s="467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61"/>
      <c r="Y306" s="58" t="s">
        <v>796</v>
      </c>
      <c r="Z306" s="58" t="s">
        <v>811</v>
      </c>
      <c r="AA306" s="58" t="s">
        <v>811</v>
      </c>
      <c r="AB306" s="58" t="s">
        <v>818</v>
      </c>
      <c r="AC306" s="58" t="s">
        <v>800</v>
      </c>
      <c r="AD306" s="58" t="s">
        <v>806</v>
      </c>
      <c r="AE306" s="58" t="s">
        <v>805</v>
      </c>
      <c r="AF306" s="58" t="s">
        <v>811</v>
      </c>
      <c r="AG306" s="58" t="s">
        <v>800</v>
      </c>
      <c r="AH306" s="58" t="s">
        <v>797</v>
      </c>
      <c r="AI306" s="58" t="s">
        <v>813</v>
      </c>
      <c r="AJ306" s="58" t="s">
        <v>806</v>
      </c>
      <c r="AK306" s="284"/>
      <c r="AL306" s="58"/>
      <c r="AM306" s="229"/>
      <c r="AN306" s="58"/>
      <c r="AO306" s="66"/>
      <c r="AP306" s="58"/>
      <c r="AQ306" s="58"/>
      <c r="AR306" s="58"/>
      <c r="AS306" s="258"/>
      <c r="AT306" s="258"/>
      <c r="AU306" s="258"/>
      <c r="AV306" s="258"/>
      <c r="AW306" s="258"/>
    </row>
    <row r="307" spans="1:49" ht="12.75">
      <c r="A307" s="467"/>
      <c r="B307" s="467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61"/>
      <c r="Y307" s="58" t="s">
        <v>470</v>
      </c>
      <c r="Z307" s="58"/>
      <c r="AA307" s="58"/>
      <c r="AB307" s="58"/>
      <c r="AC307" s="58"/>
      <c r="AD307" s="58"/>
      <c r="AE307" s="58"/>
      <c r="AF307" s="58"/>
      <c r="AG307" s="58" t="s">
        <v>346</v>
      </c>
      <c r="AH307" s="58" t="s">
        <v>193</v>
      </c>
      <c r="AI307" s="58"/>
      <c r="AJ307" s="58"/>
      <c r="AK307" s="284" t="s">
        <v>178</v>
      </c>
      <c r="AL307" s="58" t="s">
        <v>47</v>
      </c>
      <c r="AM307" s="229" t="s">
        <v>47</v>
      </c>
      <c r="AN307" s="58"/>
      <c r="AO307" s="66"/>
      <c r="AP307" s="58"/>
      <c r="AQ307" s="58"/>
      <c r="AR307" s="58"/>
      <c r="AS307" s="258"/>
      <c r="AT307" s="258"/>
      <c r="AU307" s="258"/>
      <c r="AV307" s="258"/>
      <c r="AW307" s="258"/>
    </row>
    <row r="308" spans="1:49" ht="12.75">
      <c r="A308" s="467"/>
      <c r="B308" s="467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61"/>
      <c r="Y308" s="58" t="s">
        <v>616</v>
      </c>
      <c r="Z308" s="58"/>
      <c r="AA308" s="58"/>
      <c r="AB308" s="58"/>
      <c r="AC308" s="58"/>
      <c r="AD308" s="58"/>
      <c r="AE308" s="58"/>
      <c r="AF308" s="58"/>
      <c r="AG308" s="58" t="s">
        <v>55</v>
      </c>
      <c r="AH308" s="58" t="s">
        <v>80</v>
      </c>
      <c r="AI308" s="58"/>
      <c r="AJ308" s="58"/>
      <c r="AK308" s="229" t="s">
        <v>220</v>
      </c>
      <c r="AL308" s="58" t="s">
        <v>1</v>
      </c>
      <c r="AM308" s="229" t="s">
        <v>300</v>
      </c>
      <c r="AN308" s="58" t="s">
        <v>236</v>
      </c>
      <c r="AO308" s="66" t="s">
        <v>151</v>
      </c>
      <c r="AP308" s="58"/>
      <c r="AQ308" s="58"/>
      <c r="AR308" s="58"/>
      <c r="AS308" s="258"/>
      <c r="AT308" s="258"/>
      <c r="AU308" s="258"/>
      <c r="AV308" s="258"/>
      <c r="AW308" s="258"/>
    </row>
    <row r="309" spans="1:49" ht="12.75">
      <c r="A309" s="467"/>
      <c r="B309" s="467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61"/>
      <c r="Y309" s="58" t="s">
        <v>532</v>
      </c>
      <c r="Z309" s="58"/>
      <c r="AA309" s="58"/>
      <c r="AB309" s="58"/>
      <c r="AC309" s="58"/>
      <c r="AD309" s="58"/>
      <c r="AE309" s="58"/>
      <c r="AF309" s="58"/>
      <c r="AG309" s="58" t="s">
        <v>87</v>
      </c>
      <c r="AH309" s="58"/>
      <c r="AI309" s="58"/>
      <c r="AJ309" s="58"/>
      <c r="AK309" s="229" t="s">
        <v>375</v>
      </c>
      <c r="AL309" s="58" t="s">
        <v>87</v>
      </c>
      <c r="AM309" s="229" t="s">
        <v>575</v>
      </c>
      <c r="AN309" s="58" t="s">
        <v>54</v>
      </c>
      <c r="AO309" s="66" t="s">
        <v>7</v>
      </c>
      <c r="AP309" s="58" t="s">
        <v>261</v>
      </c>
      <c r="AQ309" s="58" t="s">
        <v>237</v>
      </c>
      <c r="AR309" s="58" t="s">
        <v>622</v>
      </c>
      <c r="AS309" s="258"/>
      <c r="AT309" s="258"/>
      <c r="AU309" s="258"/>
      <c r="AV309" s="258"/>
      <c r="AW309" s="258"/>
    </row>
    <row r="310" spans="1:49" ht="12.75">
      <c r="A310" s="467"/>
      <c r="B310" s="467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61"/>
      <c r="Y310" s="58" t="s">
        <v>173</v>
      </c>
      <c r="Z310" s="58"/>
      <c r="AA310" s="58"/>
      <c r="AB310" s="58"/>
      <c r="AC310" s="58"/>
      <c r="AD310" s="58"/>
      <c r="AE310" s="58"/>
      <c r="AF310" s="58"/>
      <c r="AG310" s="58" t="s">
        <v>607</v>
      </c>
      <c r="AH310" s="58"/>
      <c r="AI310" s="58"/>
      <c r="AJ310" s="58"/>
      <c r="AK310" s="229"/>
      <c r="AL310" s="58"/>
      <c r="AM310" s="229"/>
      <c r="AN310" s="58"/>
      <c r="AO310" s="229" t="s">
        <v>261</v>
      </c>
      <c r="AP310" s="58" t="s">
        <v>102</v>
      </c>
      <c r="AQ310" s="229" t="s">
        <v>69</v>
      </c>
      <c r="AR310" s="58"/>
      <c r="AS310" s="258"/>
      <c r="AT310" s="258"/>
      <c r="AU310" s="258"/>
      <c r="AV310" s="258"/>
      <c r="AW310" s="258"/>
    </row>
    <row r="311" spans="1:49" ht="12.75">
      <c r="A311" s="467"/>
      <c r="B311" s="467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61"/>
      <c r="Y311" s="58" t="s">
        <v>884</v>
      </c>
      <c r="Z311" s="58"/>
      <c r="AA311" s="58"/>
      <c r="AB311" s="58"/>
      <c r="AC311" s="58"/>
      <c r="AD311" s="58"/>
      <c r="AE311" s="58"/>
      <c r="AF311" s="58"/>
      <c r="AG311" s="58" t="s">
        <v>352</v>
      </c>
      <c r="AH311" s="58"/>
      <c r="AI311" s="58"/>
      <c r="AJ311" s="58"/>
      <c r="AK311" s="229"/>
      <c r="AL311" s="58"/>
      <c r="AM311" s="229" t="s">
        <v>607</v>
      </c>
      <c r="AN311" s="58"/>
      <c r="AO311" s="229"/>
      <c r="AP311" s="58" t="s">
        <v>36</v>
      </c>
      <c r="AQ311" s="229"/>
      <c r="AR311" s="58" t="s">
        <v>88</v>
      </c>
      <c r="AS311" s="258" t="s">
        <v>54</v>
      </c>
      <c r="AT311" s="258" t="s">
        <v>478</v>
      </c>
      <c r="AU311" s="258"/>
      <c r="AV311" s="258"/>
      <c r="AW311" s="258"/>
    </row>
    <row r="312" spans="1:49" ht="12.75">
      <c r="A312" s="467"/>
      <c r="B312" s="467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61"/>
      <c r="Y312" s="58"/>
      <c r="Z312" s="58"/>
      <c r="AA312" s="58"/>
      <c r="AB312" s="58"/>
      <c r="AC312" s="58"/>
      <c r="AD312" s="58"/>
      <c r="AE312" s="58"/>
      <c r="AF312" s="58"/>
      <c r="AG312" s="58" t="s">
        <v>78</v>
      </c>
      <c r="AH312" s="58"/>
      <c r="AI312" s="58"/>
      <c r="AJ312" s="58"/>
      <c r="AK312" s="229"/>
      <c r="AL312" s="58"/>
      <c r="AM312" s="229" t="s">
        <v>230</v>
      </c>
      <c r="AN312" s="58"/>
      <c r="AO312" s="229"/>
      <c r="AP312" s="58"/>
      <c r="AQ312" s="229"/>
      <c r="AR312" s="58"/>
      <c r="AS312" s="258" t="s">
        <v>260</v>
      </c>
      <c r="AT312" s="258" t="s">
        <v>70</v>
      </c>
      <c r="AU312" s="258"/>
      <c r="AV312" s="258" t="s">
        <v>191</v>
      </c>
      <c r="AW312" s="258" t="s">
        <v>12</v>
      </c>
    </row>
    <row r="313" spans="1:49" ht="12.75">
      <c r="A313" s="468"/>
      <c r="B313" s="46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61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229"/>
      <c r="AL313" s="58"/>
      <c r="AM313" s="229"/>
      <c r="AN313" s="58"/>
      <c r="AO313" s="229"/>
      <c r="AP313" s="58"/>
      <c r="AQ313" s="229"/>
      <c r="AR313" s="58"/>
      <c r="AS313" s="259" t="s">
        <v>357</v>
      </c>
      <c r="AT313" s="259" t="s">
        <v>357</v>
      </c>
      <c r="AU313" s="259" t="s">
        <v>224</v>
      </c>
      <c r="AV313" s="259" t="s">
        <v>170</v>
      </c>
      <c r="AW313" s="259" t="s">
        <v>546</v>
      </c>
    </row>
    <row r="314" spans="1:49" ht="12.75" hidden="1" outlineLevel="1">
      <c r="A314" s="466">
        <v>23</v>
      </c>
      <c r="B314" s="466" t="s">
        <v>436</v>
      </c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60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231"/>
      <c r="AL314" s="57"/>
      <c r="AM314" s="231"/>
      <c r="AN314" s="57"/>
      <c r="AO314" s="231"/>
      <c r="AP314" s="57"/>
      <c r="AQ314" s="231"/>
      <c r="AR314" s="57"/>
      <c r="AS314" s="290"/>
      <c r="AT314" s="257"/>
      <c r="AU314" s="290"/>
      <c r="AV314" s="257"/>
      <c r="AW314" s="302"/>
    </row>
    <row r="315" spans="1:49" ht="12.75" hidden="1" outlineLevel="1">
      <c r="A315" s="467"/>
      <c r="B315" s="467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61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229"/>
      <c r="AL315" s="58"/>
      <c r="AM315" s="229"/>
      <c r="AN315" s="58"/>
      <c r="AO315" s="229"/>
      <c r="AP315" s="58"/>
      <c r="AQ315" s="229"/>
      <c r="AR315" s="58"/>
      <c r="AS315" s="282"/>
      <c r="AT315" s="258"/>
      <c r="AU315" s="282"/>
      <c r="AV315" s="258"/>
      <c r="AW315" s="303"/>
    </row>
    <row r="316" spans="1:49" ht="12.75" hidden="1" outlineLevel="1">
      <c r="A316" s="467"/>
      <c r="B316" s="467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61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229"/>
      <c r="AL316" s="58"/>
      <c r="AM316" s="229"/>
      <c r="AN316" s="58"/>
      <c r="AO316" s="229"/>
      <c r="AP316" s="58"/>
      <c r="AQ316" s="229"/>
      <c r="AR316" s="58"/>
      <c r="AS316" s="282"/>
      <c r="AT316" s="258"/>
      <c r="AU316" s="282"/>
      <c r="AV316" s="258"/>
      <c r="AW316" s="303"/>
    </row>
    <row r="317" spans="1:49" ht="12.75" hidden="1" outlineLevel="1">
      <c r="A317" s="467"/>
      <c r="B317" s="467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61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229"/>
      <c r="AL317" s="58"/>
      <c r="AM317" s="229"/>
      <c r="AN317" s="58"/>
      <c r="AO317" s="229"/>
      <c r="AP317" s="58"/>
      <c r="AQ317" s="229"/>
      <c r="AR317" s="58"/>
      <c r="AS317" s="282"/>
      <c r="AT317" s="258"/>
      <c r="AU317" s="282"/>
      <c r="AV317" s="258"/>
      <c r="AW317" s="303"/>
    </row>
    <row r="318" spans="1:49" ht="12.75" hidden="1" outlineLevel="1">
      <c r="A318" s="467"/>
      <c r="B318" s="467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61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229"/>
      <c r="AL318" s="58"/>
      <c r="AM318" s="229"/>
      <c r="AN318" s="58"/>
      <c r="AO318" s="229"/>
      <c r="AP318" s="58"/>
      <c r="AQ318" s="229"/>
      <c r="AR318" s="58"/>
      <c r="AS318" s="282"/>
      <c r="AT318" s="258"/>
      <c r="AU318" s="282"/>
      <c r="AV318" s="258"/>
      <c r="AW318" s="303"/>
    </row>
    <row r="319" spans="1:49" ht="12.75" hidden="1" outlineLevel="1">
      <c r="A319" s="467"/>
      <c r="B319" s="467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61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229"/>
      <c r="AL319" s="58"/>
      <c r="AM319" s="229"/>
      <c r="AN319" s="58"/>
      <c r="AO319" s="229"/>
      <c r="AP319" s="58"/>
      <c r="AQ319" s="229"/>
      <c r="AR319" s="58"/>
      <c r="AS319" s="282"/>
      <c r="AT319" s="258"/>
      <c r="AU319" s="282"/>
      <c r="AV319" s="258"/>
      <c r="AW319" s="303"/>
    </row>
    <row r="320" spans="1:49" ht="12.75" hidden="1" outlineLevel="1">
      <c r="A320" s="467"/>
      <c r="B320" s="467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61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229"/>
      <c r="AL320" s="58"/>
      <c r="AM320" s="229"/>
      <c r="AN320" s="58"/>
      <c r="AO320" s="229"/>
      <c r="AP320" s="58"/>
      <c r="AQ320" s="229"/>
      <c r="AR320" s="58"/>
      <c r="AS320" s="282"/>
      <c r="AT320" s="258"/>
      <c r="AU320" s="282"/>
      <c r="AV320" s="258"/>
      <c r="AW320" s="303"/>
    </row>
    <row r="321" spans="1:49" ht="12.75" hidden="1" outlineLevel="1">
      <c r="A321" s="467"/>
      <c r="B321" s="467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61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229"/>
      <c r="AL321" s="58"/>
      <c r="AM321" s="229"/>
      <c r="AN321" s="58"/>
      <c r="AO321" s="229"/>
      <c r="AP321" s="58"/>
      <c r="AQ321" s="229"/>
      <c r="AR321" s="58"/>
      <c r="AS321" s="282"/>
      <c r="AT321" s="258"/>
      <c r="AU321" s="282"/>
      <c r="AV321" s="258"/>
      <c r="AW321" s="303"/>
    </row>
    <row r="322" spans="1:49" ht="12.75" hidden="1" outlineLevel="1">
      <c r="A322" s="467"/>
      <c r="B322" s="467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61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284"/>
      <c r="AL322" s="58"/>
      <c r="AM322" s="229"/>
      <c r="AN322" s="58"/>
      <c r="AO322" s="229"/>
      <c r="AP322" s="58"/>
      <c r="AQ322" s="229"/>
      <c r="AR322" s="58"/>
      <c r="AS322" s="282"/>
      <c r="AT322" s="258"/>
      <c r="AU322" s="282"/>
      <c r="AV322" s="258"/>
      <c r="AW322" s="303"/>
    </row>
    <row r="323" spans="1:49" ht="12.75" hidden="1" outlineLevel="1">
      <c r="A323" s="467"/>
      <c r="B323" s="467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61"/>
      <c r="Z323" s="58" t="s">
        <v>454</v>
      </c>
      <c r="AA323" s="58"/>
      <c r="AB323" s="58"/>
      <c r="AC323" s="58"/>
      <c r="AD323" s="58"/>
      <c r="AE323" s="58"/>
      <c r="AF323" s="58" t="s">
        <v>579</v>
      </c>
      <c r="AG323" s="58" t="s">
        <v>562</v>
      </c>
      <c r="AH323" s="58" t="s">
        <v>155</v>
      </c>
      <c r="AI323" s="58"/>
      <c r="AJ323" s="58" t="s">
        <v>261</v>
      </c>
      <c r="AK323" s="284"/>
      <c r="AL323" s="58"/>
      <c r="AM323" s="229"/>
      <c r="AN323" s="58"/>
      <c r="AO323" s="229"/>
      <c r="AP323" s="58"/>
      <c r="AQ323" s="229"/>
      <c r="AR323" s="58"/>
      <c r="AS323" s="282"/>
      <c r="AT323" s="258"/>
      <c r="AU323" s="282"/>
      <c r="AV323" s="258"/>
      <c r="AW323" s="303"/>
    </row>
    <row r="324" spans="1:49" ht="12.75" hidden="1" outlineLevel="1">
      <c r="A324" s="467"/>
      <c r="B324" s="467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61"/>
      <c r="Z324" s="58" t="s">
        <v>800</v>
      </c>
      <c r="AA324" s="58" t="s">
        <v>805</v>
      </c>
      <c r="AB324" s="58" t="s">
        <v>795</v>
      </c>
      <c r="AC324" s="58" t="s">
        <v>799</v>
      </c>
      <c r="AD324" s="58" t="s">
        <v>799</v>
      </c>
      <c r="AE324" s="58" t="s">
        <v>796</v>
      </c>
      <c r="AF324" s="58" t="s">
        <v>795</v>
      </c>
      <c r="AG324" s="58" t="s">
        <v>796</v>
      </c>
      <c r="AH324" s="58" t="s">
        <v>819</v>
      </c>
      <c r="AI324" s="58" t="s">
        <v>798</v>
      </c>
      <c r="AJ324" s="58" t="s">
        <v>796</v>
      </c>
      <c r="AK324" s="284"/>
      <c r="AL324" s="58"/>
      <c r="AM324" s="229"/>
      <c r="AN324" s="58"/>
      <c r="AO324" s="229"/>
      <c r="AP324" s="58"/>
      <c r="AQ324" s="229"/>
      <c r="AR324" s="58"/>
      <c r="AS324" s="282"/>
      <c r="AT324" s="258"/>
      <c r="AU324" s="282"/>
      <c r="AV324" s="258"/>
      <c r="AW324" s="303"/>
    </row>
    <row r="325" spans="1:49" ht="12.75" hidden="1" outlineLevel="1">
      <c r="A325" s="467"/>
      <c r="B325" s="467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61"/>
      <c r="Z325" s="58"/>
      <c r="AA325" s="58"/>
      <c r="AB325" s="58"/>
      <c r="AC325" s="58"/>
      <c r="AD325" s="58"/>
      <c r="AE325" s="58"/>
      <c r="AF325" s="58"/>
      <c r="AG325" s="58" t="s">
        <v>5</v>
      </c>
      <c r="AH325" s="58" t="s">
        <v>30</v>
      </c>
      <c r="AI325" s="58"/>
      <c r="AJ325" s="58"/>
      <c r="AK325" s="284" t="s">
        <v>616</v>
      </c>
      <c r="AL325" s="58" t="s">
        <v>639</v>
      </c>
      <c r="AM325" s="229" t="s">
        <v>187</v>
      </c>
      <c r="AN325" s="58"/>
      <c r="AO325" s="229"/>
      <c r="AP325" s="58"/>
      <c r="AQ325" s="229"/>
      <c r="AR325" s="58"/>
      <c r="AS325" s="282"/>
      <c r="AT325" s="258"/>
      <c r="AU325" s="282"/>
      <c r="AV325" s="258"/>
      <c r="AW325" s="303"/>
    </row>
    <row r="326" spans="1:49" ht="12.75" hidden="1" outlineLevel="1">
      <c r="A326" s="467"/>
      <c r="B326" s="467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61"/>
      <c r="Z326" s="58"/>
      <c r="AA326" s="58"/>
      <c r="AB326" s="58"/>
      <c r="AC326" s="58"/>
      <c r="AD326" s="58"/>
      <c r="AE326" s="58"/>
      <c r="AF326" s="58"/>
      <c r="AG326" s="58" t="s">
        <v>254</v>
      </c>
      <c r="AH326" s="58" t="s">
        <v>1020</v>
      </c>
      <c r="AI326" s="58"/>
      <c r="AJ326" s="58"/>
      <c r="AK326" s="229" t="s">
        <v>97</v>
      </c>
      <c r="AL326" s="58" t="s">
        <v>1031</v>
      </c>
      <c r="AM326" s="229" t="s">
        <v>22</v>
      </c>
      <c r="AN326" s="58" t="s">
        <v>153</v>
      </c>
      <c r="AO326" s="229" t="s">
        <v>354</v>
      </c>
      <c r="AP326" s="58"/>
      <c r="AQ326" s="229"/>
      <c r="AR326" s="58"/>
      <c r="AS326" s="282"/>
      <c r="AT326" s="258"/>
      <c r="AU326" s="282"/>
      <c r="AV326" s="258"/>
      <c r="AW326" s="303"/>
    </row>
    <row r="327" spans="1:49" ht="12.75" hidden="1" outlineLevel="1">
      <c r="A327" s="467"/>
      <c r="B327" s="467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61"/>
      <c r="Z327" s="58"/>
      <c r="AA327" s="58"/>
      <c r="AB327" s="58"/>
      <c r="AC327" s="58"/>
      <c r="AD327" s="58"/>
      <c r="AE327" s="58"/>
      <c r="AF327" s="58"/>
      <c r="AG327" s="58" t="s">
        <v>61</v>
      </c>
      <c r="AH327" s="58"/>
      <c r="AI327" s="58"/>
      <c r="AJ327" s="58"/>
      <c r="AK327" s="229" t="s">
        <v>242</v>
      </c>
      <c r="AL327" s="58" t="s">
        <v>1068</v>
      </c>
      <c r="AM327" s="229" t="s">
        <v>102</v>
      </c>
      <c r="AN327" s="58" t="s">
        <v>1053</v>
      </c>
      <c r="AO327" s="229" t="s">
        <v>9</v>
      </c>
      <c r="AP327" s="58" t="s">
        <v>1075</v>
      </c>
      <c r="AQ327" s="229" t="s">
        <v>508</v>
      </c>
      <c r="AR327" s="58" t="s">
        <v>84</v>
      </c>
      <c r="AS327" s="282"/>
      <c r="AT327" s="258"/>
      <c r="AU327" s="282"/>
      <c r="AV327" s="258"/>
      <c r="AW327" s="303"/>
    </row>
    <row r="328" spans="1:49" ht="12.75" hidden="1" outlineLevel="1">
      <c r="A328" s="467"/>
      <c r="B328" s="467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61"/>
      <c r="Z328" s="58"/>
      <c r="AA328" s="58"/>
      <c r="AB328" s="58"/>
      <c r="AC328" s="58"/>
      <c r="AD328" s="58"/>
      <c r="AE328" s="58"/>
      <c r="AF328" s="58"/>
      <c r="AG328" s="58" t="s">
        <v>1272</v>
      </c>
      <c r="AH328" s="58"/>
      <c r="AI328" s="58"/>
      <c r="AJ328" s="58"/>
      <c r="AK328" s="229"/>
      <c r="AL328" s="58"/>
      <c r="AM328" s="229"/>
      <c r="AN328" s="58"/>
      <c r="AO328" s="229" t="s">
        <v>1274</v>
      </c>
      <c r="AP328" s="58" t="s">
        <v>1275</v>
      </c>
      <c r="AQ328" s="229" t="s">
        <v>1277</v>
      </c>
      <c r="AR328" s="58"/>
      <c r="AS328" s="282"/>
      <c r="AT328" s="258"/>
      <c r="AU328" s="282"/>
      <c r="AV328" s="258"/>
      <c r="AW328" s="303"/>
    </row>
    <row r="329" spans="1:49" ht="12.75" hidden="1" outlineLevel="1">
      <c r="A329" s="467"/>
      <c r="B329" s="467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61"/>
      <c r="Z329" s="58"/>
      <c r="AA329" s="58"/>
      <c r="AB329" s="58"/>
      <c r="AC329" s="58"/>
      <c r="AD329" s="58"/>
      <c r="AE329" s="58"/>
      <c r="AF329" s="58"/>
      <c r="AG329" s="58" t="s">
        <v>1272</v>
      </c>
      <c r="AH329" s="58"/>
      <c r="AI329" s="58"/>
      <c r="AJ329" s="58"/>
      <c r="AK329" s="229"/>
      <c r="AL329" s="58"/>
      <c r="AM329" s="58" t="s">
        <v>1273</v>
      </c>
      <c r="AN329" s="58"/>
      <c r="AO329" s="229"/>
      <c r="AP329" s="58" t="s">
        <v>1276</v>
      </c>
      <c r="AQ329" s="229"/>
      <c r="AR329" s="58"/>
      <c r="AS329" s="58" t="s">
        <v>1275</v>
      </c>
      <c r="AT329" s="258" t="s">
        <v>1278</v>
      </c>
      <c r="AU329" s="282"/>
      <c r="AV329" s="258"/>
      <c r="AW329" s="303"/>
    </row>
    <row r="330" spans="1:49" ht="12.75" hidden="1" outlineLevel="1">
      <c r="A330" s="467"/>
      <c r="B330" s="467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61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229"/>
      <c r="AL330" s="58"/>
      <c r="AM330" s="229"/>
      <c r="AN330" s="58"/>
      <c r="AO330" s="229"/>
      <c r="AP330" s="58"/>
      <c r="AQ330" s="229"/>
      <c r="AR330" s="58"/>
      <c r="AS330" s="282"/>
      <c r="AT330" s="258"/>
      <c r="AU330" s="282"/>
      <c r="AV330" s="258"/>
      <c r="AW330" s="303"/>
    </row>
    <row r="331" spans="1:49" ht="12.75" hidden="1" outlineLevel="1">
      <c r="A331" s="468"/>
      <c r="B331" s="468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62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230"/>
      <c r="AL331" s="59"/>
      <c r="AM331" s="230"/>
      <c r="AN331" s="59"/>
      <c r="AO331" s="230"/>
      <c r="AP331" s="59"/>
      <c r="AQ331" s="230"/>
      <c r="AR331" s="59"/>
      <c r="AS331" s="291"/>
      <c r="AT331" s="259"/>
      <c r="AU331" s="291"/>
      <c r="AV331" s="259"/>
      <c r="AW331" s="305"/>
    </row>
    <row r="332" spans="1:49" ht="12.75" hidden="1" outlineLevel="1">
      <c r="A332" s="468">
        <v>24</v>
      </c>
      <c r="B332" s="468" t="s">
        <v>141</v>
      </c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61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229"/>
      <c r="AL332" s="229"/>
      <c r="AM332" s="229"/>
      <c r="AN332" s="229"/>
      <c r="AO332" s="229"/>
      <c r="AP332" s="229"/>
      <c r="AQ332" s="229"/>
      <c r="AR332" s="229"/>
      <c r="AS332" s="55"/>
      <c r="AT332" s="55"/>
      <c r="AU332" s="55"/>
      <c r="AV332" s="55"/>
      <c r="AW332" s="55"/>
    </row>
    <row r="333" spans="1:49" ht="12.75" hidden="1" outlineLevel="1">
      <c r="A333" s="469"/>
      <c r="B333" s="469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61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229"/>
      <c r="AL333" s="229"/>
      <c r="AM333" s="229"/>
      <c r="AN333" s="229"/>
      <c r="AO333" s="229"/>
      <c r="AP333" s="229"/>
      <c r="AQ333" s="229"/>
      <c r="AR333" s="229"/>
      <c r="AS333" s="55"/>
      <c r="AT333" s="55"/>
      <c r="AU333" s="55"/>
      <c r="AV333" s="55"/>
      <c r="AW333" s="55"/>
    </row>
    <row r="334" spans="1:49" ht="12.75" hidden="1" outlineLevel="1">
      <c r="A334" s="469"/>
      <c r="B334" s="469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61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229"/>
      <c r="AL334" s="229"/>
      <c r="AM334" s="229"/>
      <c r="AN334" s="229"/>
      <c r="AO334" s="229"/>
      <c r="AP334" s="229"/>
      <c r="AQ334" s="229"/>
      <c r="AR334" s="229"/>
      <c r="AS334" s="55"/>
      <c r="AT334" s="55"/>
      <c r="AU334" s="55"/>
      <c r="AV334" s="55"/>
      <c r="AW334" s="55"/>
    </row>
    <row r="335" spans="1:49" ht="12.75" hidden="1" outlineLevel="1">
      <c r="A335" s="469"/>
      <c r="B335" s="469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61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229"/>
      <c r="AL335" s="229"/>
      <c r="AM335" s="229"/>
      <c r="AN335" s="229"/>
      <c r="AO335" s="229"/>
      <c r="AP335" s="229"/>
      <c r="AQ335" s="229"/>
      <c r="AR335" s="229"/>
      <c r="AS335" s="55"/>
      <c r="AT335" s="55"/>
      <c r="AU335" s="55"/>
      <c r="AV335" s="55"/>
      <c r="AW335" s="55"/>
    </row>
    <row r="336" spans="1:49" ht="12.75" hidden="1" outlineLevel="1">
      <c r="A336" s="469"/>
      <c r="B336" s="469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61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229"/>
      <c r="AL336" s="229"/>
      <c r="AM336" s="229"/>
      <c r="AN336" s="229"/>
      <c r="AO336" s="229"/>
      <c r="AP336" s="229"/>
      <c r="AQ336" s="229"/>
      <c r="AR336" s="229"/>
      <c r="AS336" s="55"/>
      <c r="AT336" s="55"/>
      <c r="AU336" s="55"/>
      <c r="AV336" s="55"/>
      <c r="AW336" s="55"/>
    </row>
    <row r="337" spans="1:49" ht="12.75" hidden="1" outlineLevel="1">
      <c r="A337" s="469"/>
      <c r="B337" s="469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61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229"/>
      <c r="AL337" s="229"/>
      <c r="AM337" s="229"/>
      <c r="AN337" s="229"/>
      <c r="AO337" s="229"/>
      <c r="AP337" s="229"/>
      <c r="AQ337" s="229"/>
      <c r="AR337" s="229"/>
      <c r="AS337" s="55"/>
      <c r="AT337" s="55"/>
      <c r="AU337" s="55"/>
      <c r="AV337" s="55"/>
      <c r="AW337" s="55"/>
    </row>
    <row r="338" spans="1:49" ht="12.75" hidden="1" outlineLevel="1">
      <c r="A338" s="469"/>
      <c r="B338" s="469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61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229"/>
      <c r="AL338" s="229"/>
      <c r="AM338" s="229"/>
      <c r="AN338" s="229"/>
      <c r="AO338" s="229"/>
      <c r="AP338" s="229"/>
      <c r="AQ338" s="229"/>
      <c r="AR338" s="229"/>
      <c r="AS338" s="55"/>
      <c r="AT338" s="55"/>
      <c r="AU338" s="55"/>
      <c r="AV338" s="55"/>
      <c r="AW338" s="55"/>
    </row>
    <row r="339" spans="1:49" ht="12.75" hidden="1" outlineLevel="1">
      <c r="A339" s="469"/>
      <c r="B339" s="469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61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229"/>
      <c r="AL339" s="229"/>
      <c r="AM339" s="229"/>
      <c r="AN339" s="229"/>
      <c r="AO339" s="229"/>
      <c r="AP339" s="229"/>
      <c r="AQ339" s="229"/>
      <c r="AR339" s="229"/>
      <c r="AS339" s="55"/>
      <c r="AT339" s="55"/>
      <c r="AU339" s="55"/>
      <c r="AV339" s="55"/>
      <c r="AW339" s="55"/>
    </row>
    <row r="340" spans="1:49" ht="12.75" hidden="1" outlineLevel="1">
      <c r="A340" s="469"/>
      <c r="B340" s="469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61"/>
      <c r="AA340" s="58"/>
      <c r="AB340" s="58"/>
      <c r="AC340" s="58"/>
      <c r="AD340" s="58"/>
      <c r="AE340" s="58" t="s">
        <v>46</v>
      </c>
      <c r="AF340" s="58" t="s">
        <v>71</v>
      </c>
      <c r="AG340" s="58"/>
      <c r="AH340" s="58" t="s">
        <v>324</v>
      </c>
      <c r="AI340" s="58" t="s">
        <v>888</v>
      </c>
      <c r="AJ340" s="58"/>
      <c r="AK340" s="229"/>
      <c r="AL340" s="229"/>
      <c r="AM340" s="229"/>
      <c r="AN340" s="229"/>
      <c r="AO340" s="229"/>
      <c r="AP340" s="229"/>
      <c r="AQ340" s="229"/>
      <c r="AR340" s="229"/>
      <c r="AS340" s="55"/>
      <c r="AT340" s="55"/>
      <c r="AU340" s="55"/>
      <c r="AV340" s="55"/>
      <c r="AW340" s="55"/>
    </row>
    <row r="341" spans="1:49" ht="12.75" hidden="1" outlineLevel="1">
      <c r="A341" s="469"/>
      <c r="B341" s="469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61"/>
      <c r="AA341" s="58"/>
      <c r="AB341" s="58"/>
      <c r="AC341" s="58"/>
      <c r="AD341" s="58"/>
      <c r="AE341" s="58"/>
      <c r="AF341" s="58" t="s">
        <v>1</v>
      </c>
      <c r="AG341" s="58" t="s">
        <v>336</v>
      </c>
      <c r="AH341" s="58" t="s">
        <v>69</v>
      </c>
      <c r="AI341" s="58"/>
      <c r="AJ341" s="58" t="s">
        <v>159</v>
      </c>
      <c r="AK341" s="229"/>
      <c r="AL341" s="229"/>
      <c r="AM341" s="229"/>
      <c r="AN341" s="229"/>
      <c r="AO341" s="229"/>
      <c r="AP341" s="229"/>
      <c r="AQ341" s="229"/>
      <c r="AR341" s="229"/>
      <c r="AS341" s="55"/>
      <c r="AT341" s="55"/>
      <c r="AU341" s="55"/>
      <c r="AV341" s="55"/>
      <c r="AW341" s="55"/>
    </row>
    <row r="342" spans="1:49" ht="12.75" hidden="1" outlineLevel="1">
      <c r="A342" s="469"/>
      <c r="B342" s="46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62"/>
      <c r="AA342" s="59" t="s">
        <v>810</v>
      </c>
      <c r="AB342" s="59" t="s">
        <v>800</v>
      </c>
      <c r="AC342" s="59" t="s">
        <v>802</v>
      </c>
      <c r="AD342" s="59" t="s">
        <v>796</v>
      </c>
      <c r="AE342" s="59" t="s">
        <v>807</v>
      </c>
      <c r="AF342" s="59" t="s">
        <v>795</v>
      </c>
      <c r="AG342" s="59" t="s">
        <v>801</v>
      </c>
      <c r="AH342" s="59" t="s">
        <v>812</v>
      </c>
      <c r="AI342" s="59" t="s">
        <v>796</v>
      </c>
      <c r="AJ342" s="59" t="s">
        <v>794</v>
      </c>
      <c r="AK342" s="229"/>
      <c r="AL342" s="229"/>
      <c r="AM342" s="229"/>
      <c r="AN342" s="229"/>
      <c r="AO342" s="229"/>
      <c r="AP342" s="229"/>
      <c r="AQ342" s="229"/>
      <c r="AR342" s="229"/>
      <c r="AS342" s="55"/>
      <c r="AT342" s="55"/>
      <c r="AU342" s="55"/>
      <c r="AV342" s="55"/>
      <c r="AW342" s="55"/>
    </row>
    <row r="343" spans="1:49" ht="12.75" hidden="1" outlineLevel="1">
      <c r="A343" s="469">
        <v>25</v>
      </c>
      <c r="B343" s="469" t="s">
        <v>789</v>
      </c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60"/>
      <c r="AB343" s="57"/>
      <c r="AC343" s="57"/>
      <c r="AD343" s="57"/>
      <c r="AE343" s="57"/>
      <c r="AF343" s="57"/>
      <c r="AG343" s="57"/>
      <c r="AH343" s="57"/>
      <c r="AI343" s="57"/>
      <c r="AJ343" s="57"/>
      <c r="AK343" s="229"/>
      <c r="AL343" s="229"/>
      <c r="AM343" s="229"/>
      <c r="AN343" s="229"/>
      <c r="AO343" s="229"/>
      <c r="AP343" s="229"/>
      <c r="AQ343" s="229"/>
      <c r="AR343" s="229"/>
      <c r="AS343" s="55"/>
      <c r="AT343" s="55"/>
      <c r="AU343" s="55"/>
      <c r="AV343" s="55"/>
      <c r="AW343" s="55"/>
    </row>
    <row r="344" spans="1:49" ht="12.75" hidden="1" outlineLevel="1">
      <c r="A344" s="469"/>
      <c r="B344" s="469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61"/>
      <c r="AB344" s="58"/>
      <c r="AC344" s="58"/>
      <c r="AD344" s="58"/>
      <c r="AE344" s="58"/>
      <c r="AF344" s="58"/>
      <c r="AG344" s="58"/>
      <c r="AH344" s="58"/>
      <c r="AI344" s="58"/>
      <c r="AJ344" s="58"/>
      <c r="AK344" s="229"/>
      <c r="AL344" s="229"/>
      <c r="AM344" s="229"/>
      <c r="AN344" s="229"/>
      <c r="AO344" s="229"/>
      <c r="AP344" s="229"/>
      <c r="AQ344" s="229"/>
      <c r="AR344" s="229"/>
      <c r="AS344" s="55"/>
      <c r="AT344" s="55"/>
      <c r="AU344" s="55"/>
      <c r="AV344" s="55"/>
      <c r="AW344" s="55"/>
    </row>
    <row r="345" spans="1:49" ht="12.75" hidden="1" outlineLevel="1">
      <c r="A345" s="469"/>
      <c r="B345" s="469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61"/>
      <c r="AB345" s="58"/>
      <c r="AC345" s="58"/>
      <c r="AD345" s="58"/>
      <c r="AE345" s="58"/>
      <c r="AF345" s="58"/>
      <c r="AG345" s="58"/>
      <c r="AH345" s="58"/>
      <c r="AI345" s="58"/>
      <c r="AJ345" s="58"/>
      <c r="AK345" s="229"/>
      <c r="AL345" s="229"/>
      <c r="AM345" s="229"/>
      <c r="AN345" s="229"/>
      <c r="AO345" s="229"/>
      <c r="AP345" s="229"/>
      <c r="AQ345" s="229"/>
      <c r="AR345" s="229"/>
      <c r="AS345" s="55"/>
      <c r="AT345" s="55"/>
      <c r="AU345" s="55"/>
      <c r="AV345" s="55"/>
      <c r="AW345" s="55"/>
    </row>
    <row r="346" spans="1:49" ht="12.75" hidden="1" outlineLevel="1">
      <c r="A346" s="469"/>
      <c r="B346" s="469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61"/>
      <c r="AB346" s="58"/>
      <c r="AC346" s="58"/>
      <c r="AD346" s="58"/>
      <c r="AE346" s="58"/>
      <c r="AF346" s="58"/>
      <c r="AG346" s="58"/>
      <c r="AH346" s="58"/>
      <c r="AI346" s="58"/>
      <c r="AJ346" s="58"/>
      <c r="AK346" s="229"/>
      <c r="AL346" s="229"/>
      <c r="AM346" s="229"/>
      <c r="AN346" s="229"/>
      <c r="AO346" s="229"/>
      <c r="AP346" s="229"/>
      <c r="AQ346" s="229"/>
      <c r="AR346" s="229"/>
      <c r="AS346" s="55"/>
      <c r="AT346" s="55"/>
      <c r="AU346" s="55"/>
      <c r="AV346" s="55"/>
      <c r="AW346" s="55"/>
    </row>
    <row r="347" spans="1:49" ht="12.75" hidden="1" outlineLevel="1">
      <c r="A347" s="469"/>
      <c r="B347" s="469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61"/>
      <c r="AB347" s="58"/>
      <c r="AC347" s="58"/>
      <c r="AD347" s="58"/>
      <c r="AE347" s="58"/>
      <c r="AF347" s="58"/>
      <c r="AG347" s="58"/>
      <c r="AH347" s="58"/>
      <c r="AI347" s="58"/>
      <c r="AJ347" s="58"/>
      <c r="AK347" s="229"/>
      <c r="AL347" s="229"/>
      <c r="AM347" s="229"/>
      <c r="AN347" s="229"/>
      <c r="AO347" s="229"/>
      <c r="AP347" s="229"/>
      <c r="AQ347" s="229"/>
      <c r="AR347" s="229"/>
      <c r="AS347" s="55"/>
      <c r="AT347" s="55"/>
      <c r="AU347" s="55"/>
      <c r="AV347" s="55"/>
      <c r="AW347" s="55"/>
    </row>
    <row r="348" spans="1:49" ht="12.75" hidden="1" outlineLevel="1">
      <c r="A348" s="469"/>
      <c r="B348" s="469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61"/>
      <c r="AB348" s="58"/>
      <c r="AC348" s="58"/>
      <c r="AD348" s="58"/>
      <c r="AE348" s="58"/>
      <c r="AF348" s="58"/>
      <c r="AG348" s="58"/>
      <c r="AH348" s="58"/>
      <c r="AI348" s="58"/>
      <c r="AJ348" s="58"/>
      <c r="AK348" s="229"/>
      <c r="AL348" s="229"/>
      <c r="AM348" s="229"/>
      <c r="AN348" s="229"/>
      <c r="AO348" s="229"/>
      <c r="AP348" s="229"/>
      <c r="AQ348" s="229"/>
      <c r="AR348" s="229"/>
      <c r="AS348" s="55"/>
      <c r="AT348" s="55"/>
      <c r="AU348" s="55"/>
      <c r="AV348" s="55"/>
      <c r="AW348" s="55"/>
    </row>
    <row r="349" spans="1:49" ht="12.75" hidden="1" outlineLevel="1">
      <c r="A349" s="469"/>
      <c r="B349" s="469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61"/>
      <c r="AB349" s="58"/>
      <c r="AC349" s="58"/>
      <c r="AD349" s="58"/>
      <c r="AE349" s="58"/>
      <c r="AF349" s="58"/>
      <c r="AG349" s="58"/>
      <c r="AH349" s="58"/>
      <c r="AI349" s="58"/>
      <c r="AJ349" s="58"/>
      <c r="AK349" s="229"/>
      <c r="AL349" s="229"/>
      <c r="AM349" s="229"/>
      <c r="AN349" s="229"/>
      <c r="AO349" s="229"/>
      <c r="AP349" s="229"/>
      <c r="AQ349" s="229"/>
      <c r="AR349" s="229"/>
      <c r="AS349" s="55"/>
      <c r="AT349" s="55"/>
      <c r="AU349" s="55"/>
      <c r="AV349" s="55"/>
      <c r="AW349" s="55"/>
    </row>
    <row r="350" spans="1:49" ht="12.75" hidden="1" outlineLevel="1">
      <c r="A350" s="469"/>
      <c r="B350" s="469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61"/>
      <c r="AB350" s="58"/>
      <c r="AC350" s="58"/>
      <c r="AD350" s="58"/>
      <c r="AE350" s="58"/>
      <c r="AF350" s="58"/>
      <c r="AG350" s="58"/>
      <c r="AH350" s="58"/>
      <c r="AI350" s="58"/>
      <c r="AJ350" s="58"/>
      <c r="AK350" s="229"/>
      <c r="AL350" s="229"/>
      <c r="AM350" s="229"/>
      <c r="AN350" s="229"/>
      <c r="AO350" s="229"/>
      <c r="AP350" s="229"/>
      <c r="AQ350" s="229"/>
      <c r="AR350" s="229"/>
      <c r="AS350" s="55"/>
      <c r="AT350" s="55"/>
      <c r="AU350" s="55"/>
      <c r="AV350" s="55"/>
      <c r="AW350" s="55"/>
    </row>
    <row r="351" spans="1:49" ht="12.75" hidden="1" outlineLevel="1">
      <c r="A351" s="469"/>
      <c r="B351" s="469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61"/>
      <c r="AB351" s="58"/>
      <c r="AC351" s="58"/>
      <c r="AD351" s="58"/>
      <c r="AE351" s="58"/>
      <c r="AF351" s="58"/>
      <c r="AG351" s="58"/>
      <c r="AH351" s="58"/>
      <c r="AI351" s="58"/>
      <c r="AJ351" s="58"/>
      <c r="AK351" s="229"/>
      <c r="AL351" s="229"/>
      <c r="AM351" s="229"/>
      <c r="AN351" s="229"/>
      <c r="AO351" s="229"/>
      <c r="AP351" s="229"/>
      <c r="AQ351" s="229"/>
      <c r="AR351" s="229"/>
      <c r="AS351" s="55"/>
      <c r="AT351" s="55"/>
      <c r="AU351" s="55"/>
      <c r="AV351" s="55"/>
      <c r="AW351" s="55"/>
    </row>
    <row r="352" spans="1:49" ht="12.75" hidden="1" outlineLevel="1">
      <c r="A352" s="469"/>
      <c r="B352" s="469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61"/>
      <c r="AB352" s="58"/>
      <c r="AC352" s="58"/>
      <c r="AD352" s="58"/>
      <c r="AE352" s="58"/>
      <c r="AF352" s="58"/>
      <c r="AG352" s="58"/>
      <c r="AH352" s="58"/>
      <c r="AI352" s="58"/>
      <c r="AJ352" s="58"/>
      <c r="AK352" s="229"/>
      <c r="AL352" s="229"/>
      <c r="AM352" s="229"/>
      <c r="AN352" s="229"/>
      <c r="AO352" s="229"/>
      <c r="AP352" s="229"/>
      <c r="AQ352" s="229"/>
      <c r="AR352" s="229"/>
      <c r="AS352" s="55"/>
      <c r="AT352" s="55"/>
      <c r="AU352" s="55"/>
      <c r="AV352" s="55"/>
      <c r="AW352" s="55"/>
    </row>
    <row r="353" spans="1:49" ht="12.75" hidden="1" outlineLevel="1">
      <c r="A353" s="469"/>
      <c r="B353" s="46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62"/>
      <c r="AB353" s="59" t="s">
        <v>796</v>
      </c>
      <c r="AC353" s="59" t="s">
        <v>811</v>
      </c>
      <c r="AD353" s="59" t="s">
        <v>814</v>
      </c>
      <c r="AE353" s="59" t="s">
        <v>796</v>
      </c>
      <c r="AF353" s="59" t="s">
        <v>797</v>
      </c>
      <c r="AG353" s="59" t="s">
        <v>796</v>
      </c>
      <c r="AH353" s="59" t="s">
        <v>821</v>
      </c>
      <c r="AI353" s="59" t="s">
        <v>799</v>
      </c>
      <c r="AJ353" s="59" t="s">
        <v>797</v>
      </c>
      <c r="AK353" s="229"/>
      <c r="AL353" s="229"/>
      <c r="AM353" s="229"/>
      <c r="AN353" s="229"/>
      <c r="AO353" s="229"/>
      <c r="AP353" s="229"/>
      <c r="AQ353" s="229"/>
      <c r="AR353" s="229"/>
      <c r="AS353" s="55"/>
      <c r="AT353" s="55"/>
      <c r="AU353" s="55"/>
      <c r="AV353" s="55"/>
      <c r="AW353" s="55"/>
    </row>
    <row r="354" spans="1:49" ht="12.75" hidden="1" outlineLevel="1">
      <c r="A354" s="469">
        <v>26</v>
      </c>
      <c r="B354" s="469" t="s">
        <v>788</v>
      </c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60"/>
      <c r="AC354" s="57"/>
      <c r="AD354" s="57"/>
      <c r="AE354" s="57"/>
      <c r="AF354" s="57"/>
      <c r="AG354" s="57"/>
      <c r="AH354" s="57"/>
      <c r="AI354" s="57"/>
      <c r="AJ354" s="57"/>
      <c r="AK354" s="229"/>
      <c r="AL354" s="229"/>
      <c r="AM354" s="229"/>
      <c r="AN354" s="229"/>
      <c r="AO354" s="229"/>
      <c r="AP354" s="229"/>
      <c r="AQ354" s="229"/>
      <c r="AR354" s="229"/>
      <c r="AS354" s="55"/>
      <c r="AT354" s="55"/>
      <c r="AU354" s="55"/>
      <c r="AV354" s="55"/>
      <c r="AW354" s="55"/>
    </row>
    <row r="355" spans="1:49" ht="12.75" hidden="1" outlineLevel="1">
      <c r="A355" s="469"/>
      <c r="B355" s="469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61"/>
      <c r="AC355" s="58"/>
      <c r="AD355" s="58"/>
      <c r="AE355" s="58"/>
      <c r="AF355" s="58"/>
      <c r="AG355" s="58"/>
      <c r="AH355" s="58"/>
      <c r="AI355" s="58"/>
      <c r="AJ355" s="58"/>
      <c r="AK355" s="229"/>
      <c r="AL355" s="229"/>
      <c r="AM355" s="229"/>
      <c r="AN355" s="229"/>
      <c r="AO355" s="229"/>
      <c r="AP355" s="229"/>
      <c r="AQ355" s="229"/>
      <c r="AR355" s="229"/>
      <c r="AS355" s="55"/>
      <c r="AT355" s="55"/>
      <c r="AU355" s="55"/>
      <c r="AV355" s="55"/>
      <c r="AW355" s="55"/>
    </row>
    <row r="356" spans="1:49" ht="12.75" hidden="1" outlineLevel="1">
      <c r="A356" s="469"/>
      <c r="B356" s="469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61"/>
      <c r="AC356" s="58"/>
      <c r="AD356" s="58"/>
      <c r="AE356" s="58"/>
      <c r="AF356" s="58"/>
      <c r="AG356" s="58"/>
      <c r="AH356" s="58"/>
      <c r="AI356" s="58"/>
      <c r="AJ356" s="58"/>
      <c r="AK356" s="229"/>
      <c r="AL356" s="229"/>
      <c r="AM356" s="229"/>
      <c r="AN356" s="229"/>
      <c r="AO356" s="229"/>
      <c r="AP356" s="229"/>
      <c r="AQ356" s="229"/>
      <c r="AR356" s="229"/>
      <c r="AS356" s="55"/>
      <c r="AT356" s="55"/>
      <c r="AU356" s="55"/>
      <c r="AV356" s="55"/>
      <c r="AW356" s="55"/>
    </row>
    <row r="357" spans="1:49" ht="12.75" hidden="1" outlineLevel="1">
      <c r="A357" s="469"/>
      <c r="B357" s="469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61"/>
      <c r="AC357" s="58"/>
      <c r="AD357" s="58"/>
      <c r="AE357" s="58"/>
      <c r="AF357" s="58"/>
      <c r="AG357" s="58"/>
      <c r="AH357" s="58"/>
      <c r="AI357" s="58"/>
      <c r="AJ357" s="58"/>
      <c r="AK357" s="229"/>
      <c r="AL357" s="229"/>
      <c r="AM357" s="229"/>
      <c r="AN357" s="229"/>
      <c r="AO357" s="229"/>
      <c r="AP357" s="229"/>
      <c r="AQ357" s="229"/>
      <c r="AR357" s="229"/>
      <c r="AS357" s="55"/>
      <c r="AT357" s="55"/>
      <c r="AU357" s="55"/>
      <c r="AV357" s="55"/>
      <c r="AW357" s="55"/>
    </row>
    <row r="358" spans="1:49" ht="12.75" hidden="1" outlineLevel="1">
      <c r="A358" s="469"/>
      <c r="B358" s="469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61"/>
      <c r="AC358" s="58"/>
      <c r="AD358" s="58"/>
      <c r="AE358" s="58"/>
      <c r="AF358" s="58"/>
      <c r="AG358" s="58"/>
      <c r="AH358" s="58"/>
      <c r="AI358" s="58"/>
      <c r="AJ358" s="58"/>
      <c r="AK358" s="229"/>
      <c r="AL358" s="229"/>
      <c r="AM358" s="229"/>
      <c r="AN358" s="229"/>
      <c r="AO358" s="229"/>
      <c r="AP358" s="229"/>
      <c r="AQ358" s="229"/>
      <c r="AR358" s="229"/>
      <c r="AS358" s="55"/>
      <c r="AT358" s="55"/>
      <c r="AU358" s="55"/>
      <c r="AV358" s="55"/>
      <c r="AW358" s="55"/>
    </row>
    <row r="359" spans="1:49" ht="12.75" hidden="1" outlineLevel="1">
      <c r="A359" s="469"/>
      <c r="B359" s="469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61"/>
      <c r="AC359" s="58"/>
      <c r="AD359" s="58"/>
      <c r="AE359" s="58"/>
      <c r="AF359" s="58"/>
      <c r="AG359" s="58"/>
      <c r="AH359" s="58"/>
      <c r="AI359" s="58"/>
      <c r="AJ359" s="58"/>
      <c r="AK359" s="229"/>
      <c r="AL359" s="229"/>
      <c r="AM359" s="229"/>
      <c r="AN359" s="229"/>
      <c r="AO359" s="229"/>
      <c r="AP359" s="229"/>
      <c r="AQ359" s="229"/>
      <c r="AR359" s="229"/>
      <c r="AS359" s="55"/>
      <c r="AT359" s="55"/>
      <c r="AU359" s="55"/>
      <c r="AV359" s="55"/>
      <c r="AW359" s="55"/>
    </row>
    <row r="360" spans="1:49" ht="12.75" hidden="1" outlineLevel="1">
      <c r="A360" s="469"/>
      <c r="B360" s="469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61"/>
      <c r="AC360" s="58"/>
      <c r="AD360" s="58"/>
      <c r="AE360" s="58"/>
      <c r="AF360" s="58"/>
      <c r="AG360" s="58"/>
      <c r="AH360" s="58"/>
      <c r="AI360" s="58"/>
      <c r="AJ360" s="58"/>
      <c r="AK360" s="229"/>
      <c r="AL360" s="229"/>
      <c r="AM360" s="229"/>
      <c r="AN360" s="229"/>
      <c r="AO360" s="229"/>
      <c r="AP360" s="229"/>
      <c r="AQ360" s="229"/>
      <c r="AR360" s="229"/>
      <c r="AS360" s="55"/>
      <c r="AT360" s="55"/>
      <c r="AU360" s="55"/>
      <c r="AV360" s="55"/>
      <c r="AW360" s="55"/>
    </row>
    <row r="361" spans="1:49" ht="12.75" hidden="1" outlineLevel="1">
      <c r="A361" s="469"/>
      <c r="B361" s="469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61"/>
      <c r="AC361" s="58"/>
      <c r="AD361" s="58"/>
      <c r="AE361" s="58"/>
      <c r="AF361" s="58"/>
      <c r="AG361" s="58"/>
      <c r="AH361" s="58"/>
      <c r="AI361" s="58"/>
      <c r="AJ361" s="58"/>
      <c r="AK361" s="229"/>
      <c r="AL361" s="229"/>
      <c r="AM361" s="229"/>
      <c r="AN361" s="229"/>
      <c r="AO361" s="229"/>
      <c r="AP361" s="229"/>
      <c r="AQ361" s="229"/>
      <c r="AR361" s="229"/>
      <c r="AS361" s="55"/>
      <c r="AT361" s="55"/>
      <c r="AU361" s="55"/>
      <c r="AV361" s="55"/>
      <c r="AW361" s="55"/>
    </row>
    <row r="362" spans="1:49" ht="12.75" hidden="1" outlineLevel="1">
      <c r="A362" s="469"/>
      <c r="B362" s="469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61"/>
      <c r="AC362" s="58"/>
      <c r="AD362" s="58"/>
      <c r="AE362" s="58"/>
      <c r="AF362" s="58"/>
      <c r="AG362" s="58"/>
      <c r="AH362" s="58"/>
      <c r="AI362" s="58"/>
      <c r="AJ362" s="58"/>
      <c r="AK362" s="229"/>
      <c r="AL362" s="229"/>
      <c r="AM362" s="229"/>
      <c r="AN362" s="229"/>
      <c r="AO362" s="229"/>
      <c r="AP362" s="229"/>
      <c r="AQ362" s="229"/>
      <c r="AR362" s="229"/>
      <c r="AS362" s="55"/>
      <c r="AT362" s="55"/>
      <c r="AU362" s="55"/>
      <c r="AV362" s="55"/>
      <c r="AW362" s="55"/>
    </row>
    <row r="363" spans="1:49" ht="12.75" hidden="1" outlineLevel="1">
      <c r="A363" s="469"/>
      <c r="B363" s="469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61"/>
      <c r="AC363" s="58"/>
      <c r="AD363" s="58"/>
      <c r="AE363" s="58"/>
      <c r="AF363" s="58"/>
      <c r="AG363" s="58"/>
      <c r="AH363" s="58"/>
      <c r="AI363" s="58"/>
      <c r="AJ363" s="58"/>
      <c r="AK363" s="229"/>
      <c r="AL363" s="229"/>
      <c r="AM363" s="229"/>
      <c r="AN363" s="229"/>
      <c r="AO363" s="229"/>
      <c r="AP363" s="229"/>
      <c r="AQ363" s="229"/>
      <c r="AR363" s="229"/>
      <c r="AS363" s="55"/>
      <c r="AT363" s="55"/>
      <c r="AU363" s="55"/>
      <c r="AV363" s="55"/>
      <c r="AW363" s="55"/>
    </row>
    <row r="364" spans="1:49" ht="12.75" hidden="1" outlineLevel="1">
      <c r="A364" s="469"/>
      <c r="B364" s="46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62"/>
      <c r="AC364" s="59" t="s">
        <v>811</v>
      </c>
      <c r="AD364" s="59" t="s">
        <v>796</v>
      </c>
      <c r="AE364" s="59" t="s">
        <v>812</v>
      </c>
      <c r="AF364" s="59" t="s">
        <v>795</v>
      </c>
      <c r="AG364" s="59" t="s">
        <v>813</v>
      </c>
      <c r="AH364" s="59" t="s">
        <v>807</v>
      </c>
      <c r="AI364" s="59" t="s">
        <v>811</v>
      </c>
      <c r="AJ364" s="59" t="s">
        <v>805</v>
      </c>
      <c r="AK364" s="229"/>
      <c r="AL364" s="229"/>
      <c r="AM364" s="229"/>
      <c r="AN364" s="229"/>
      <c r="AO364" s="229"/>
      <c r="AP364" s="229"/>
      <c r="AQ364" s="229"/>
      <c r="AR364" s="229"/>
      <c r="AS364" s="55"/>
      <c r="AT364" s="55"/>
      <c r="AU364" s="55"/>
      <c r="AV364" s="55"/>
      <c r="AW364" s="55"/>
    </row>
    <row r="365" spans="1:49" ht="12.75" hidden="1" outlineLevel="1">
      <c r="A365" s="469">
        <v>27</v>
      </c>
      <c r="B365" s="469" t="s">
        <v>792</v>
      </c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60"/>
      <c r="AD365" s="57"/>
      <c r="AE365" s="57"/>
      <c r="AF365" s="57"/>
      <c r="AG365" s="57"/>
      <c r="AH365" s="57"/>
      <c r="AI365" s="57"/>
      <c r="AJ365" s="57"/>
      <c r="AK365" s="229"/>
      <c r="AL365" s="229"/>
      <c r="AM365" s="229"/>
      <c r="AN365" s="229"/>
      <c r="AO365" s="229"/>
      <c r="AP365" s="229"/>
      <c r="AQ365" s="229"/>
      <c r="AR365" s="229"/>
      <c r="AS365" s="55"/>
      <c r="AT365" s="55"/>
      <c r="AU365" s="55"/>
      <c r="AV365" s="55"/>
      <c r="AW365" s="55"/>
    </row>
    <row r="366" spans="1:49" ht="12.75" hidden="1" outlineLevel="1">
      <c r="A366" s="469"/>
      <c r="B366" s="469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61"/>
      <c r="AD366" s="58"/>
      <c r="AE366" s="58"/>
      <c r="AF366" s="58"/>
      <c r="AG366" s="58"/>
      <c r="AH366" s="58"/>
      <c r="AI366" s="58"/>
      <c r="AJ366" s="58"/>
      <c r="AK366" s="229"/>
      <c r="AL366" s="229"/>
      <c r="AM366" s="229"/>
      <c r="AN366" s="229"/>
      <c r="AO366" s="229"/>
      <c r="AP366" s="229"/>
      <c r="AQ366" s="229"/>
      <c r="AR366" s="229"/>
      <c r="AS366" s="55"/>
      <c r="AT366" s="55"/>
      <c r="AU366" s="55"/>
      <c r="AV366" s="55"/>
      <c r="AW366" s="55"/>
    </row>
    <row r="367" spans="1:49" ht="12.75" hidden="1" outlineLevel="1">
      <c r="A367" s="469"/>
      <c r="B367" s="469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61"/>
      <c r="AD367" s="58"/>
      <c r="AE367" s="58"/>
      <c r="AF367" s="58"/>
      <c r="AG367" s="58"/>
      <c r="AH367" s="58"/>
      <c r="AI367" s="58"/>
      <c r="AJ367" s="58"/>
      <c r="AK367" s="229"/>
      <c r="AL367" s="229"/>
      <c r="AM367" s="229"/>
      <c r="AN367" s="229"/>
      <c r="AO367" s="229"/>
      <c r="AP367" s="229"/>
      <c r="AQ367" s="229"/>
      <c r="AR367" s="229"/>
      <c r="AS367" s="55"/>
      <c r="AT367" s="55"/>
      <c r="AU367" s="55"/>
      <c r="AV367" s="55"/>
      <c r="AW367" s="55"/>
    </row>
    <row r="368" spans="1:49" ht="12.75" hidden="1" outlineLevel="1">
      <c r="A368" s="469"/>
      <c r="B368" s="469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61"/>
      <c r="AD368" s="58"/>
      <c r="AE368" s="58"/>
      <c r="AF368" s="58"/>
      <c r="AG368" s="58"/>
      <c r="AH368" s="58"/>
      <c r="AI368" s="58"/>
      <c r="AJ368" s="58"/>
      <c r="AK368" s="229"/>
      <c r="AL368" s="229"/>
      <c r="AM368" s="229"/>
      <c r="AN368" s="229"/>
      <c r="AO368" s="229"/>
      <c r="AP368" s="229"/>
      <c r="AQ368" s="229"/>
      <c r="AR368" s="229"/>
      <c r="AS368" s="55"/>
      <c r="AT368" s="55"/>
      <c r="AU368" s="55"/>
      <c r="AV368" s="55"/>
      <c r="AW368" s="55"/>
    </row>
    <row r="369" spans="1:49" ht="12.75" hidden="1" outlineLevel="1">
      <c r="A369" s="469"/>
      <c r="B369" s="469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61"/>
      <c r="AD369" s="58"/>
      <c r="AE369" s="58"/>
      <c r="AF369" s="58"/>
      <c r="AG369" s="58"/>
      <c r="AH369" s="58"/>
      <c r="AI369" s="58"/>
      <c r="AJ369" s="58"/>
      <c r="AK369" s="229"/>
      <c r="AL369" s="229"/>
      <c r="AM369" s="229"/>
      <c r="AN369" s="229"/>
      <c r="AO369" s="229"/>
      <c r="AP369" s="229"/>
      <c r="AQ369" s="229"/>
      <c r="AR369" s="229"/>
      <c r="AS369" s="55"/>
      <c r="AT369" s="55"/>
      <c r="AU369" s="55"/>
      <c r="AV369" s="55"/>
      <c r="AW369" s="55"/>
    </row>
    <row r="370" spans="1:49" ht="12.75" hidden="1" outlineLevel="1">
      <c r="A370" s="469"/>
      <c r="B370" s="469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61"/>
      <c r="AD370" s="58"/>
      <c r="AE370" s="58"/>
      <c r="AF370" s="58"/>
      <c r="AG370" s="58"/>
      <c r="AH370" s="58"/>
      <c r="AI370" s="58"/>
      <c r="AJ370" s="58"/>
      <c r="AK370" s="229"/>
      <c r="AL370" s="229"/>
      <c r="AM370" s="229"/>
      <c r="AN370" s="229"/>
      <c r="AO370" s="229"/>
      <c r="AP370" s="229"/>
      <c r="AQ370" s="229"/>
      <c r="AR370" s="229"/>
      <c r="AS370" s="55"/>
      <c r="AT370" s="55"/>
      <c r="AU370" s="55"/>
      <c r="AV370" s="55"/>
      <c r="AW370" s="55"/>
    </row>
    <row r="371" spans="1:49" ht="12.75" hidden="1" outlineLevel="1">
      <c r="A371" s="469"/>
      <c r="B371" s="469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61"/>
      <c r="AD371" s="58"/>
      <c r="AE371" s="58"/>
      <c r="AF371" s="58"/>
      <c r="AG371" s="58"/>
      <c r="AH371" s="58"/>
      <c r="AI371" s="58"/>
      <c r="AJ371" s="58"/>
      <c r="AK371" s="229"/>
      <c r="AL371" s="229"/>
      <c r="AM371" s="229"/>
      <c r="AN371" s="229"/>
      <c r="AO371" s="229"/>
      <c r="AP371" s="229"/>
      <c r="AQ371" s="229"/>
      <c r="AR371" s="229"/>
      <c r="AS371" s="55"/>
      <c r="AT371" s="55"/>
      <c r="AU371" s="55"/>
      <c r="AV371" s="55"/>
      <c r="AW371" s="55"/>
    </row>
    <row r="372" spans="1:49" ht="12.75" hidden="1" outlineLevel="1">
      <c r="A372" s="469"/>
      <c r="B372" s="469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61"/>
      <c r="AD372" s="58"/>
      <c r="AE372" s="58"/>
      <c r="AF372" s="58"/>
      <c r="AG372" s="58"/>
      <c r="AH372" s="58"/>
      <c r="AI372" s="58"/>
      <c r="AJ372" s="58"/>
      <c r="AK372" s="229"/>
      <c r="AL372" s="229"/>
      <c r="AM372" s="229"/>
      <c r="AN372" s="229"/>
      <c r="AO372" s="229"/>
      <c r="AP372" s="229"/>
      <c r="AQ372" s="229"/>
      <c r="AR372" s="229"/>
      <c r="AS372" s="55"/>
      <c r="AT372" s="55"/>
      <c r="AU372" s="55"/>
      <c r="AV372" s="55"/>
      <c r="AW372" s="55"/>
    </row>
    <row r="373" spans="1:49" ht="12.75" hidden="1" outlineLevel="1">
      <c r="A373" s="469"/>
      <c r="B373" s="469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61"/>
      <c r="AD373" s="58"/>
      <c r="AE373" s="58"/>
      <c r="AF373" s="58"/>
      <c r="AG373" s="58"/>
      <c r="AH373" s="58"/>
      <c r="AI373" s="58"/>
      <c r="AJ373" s="58"/>
      <c r="AK373" s="229"/>
      <c r="AL373" s="229"/>
      <c r="AM373" s="229"/>
      <c r="AN373" s="229"/>
      <c r="AO373" s="229"/>
      <c r="AP373" s="229"/>
      <c r="AQ373" s="229"/>
      <c r="AR373" s="229"/>
      <c r="AS373" s="55"/>
      <c r="AT373" s="55"/>
      <c r="AU373" s="55"/>
      <c r="AV373" s="55"/>
      <c r="AW373" s="55"/>
    </row>
    <row r="374" spans="1:49" ht="12.75" hidden="1" outlineLevel="1">
      <c r="A374" s="469"/>
      <c r="B374" s="469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61"/>
      <c r="AD374" s="58"/>
      <c r="AE374" s="58"/>
      <c r="AF374" s="58"/>
      <c r="AG374" s="58"/>
      <c r="AH374" s="58"/>
      <c r="AI374" s="58"/>
      <c r="AJ374" s="58"/>
      <c r="AK374" s="229"/>
      <c r="AL374" s="229"/>
      <c r="AM374" s="229"/>
      <c r="AN374" s="229"/>
      <c r="AO374" s="229"/>
      <c r="AP374" s="229"/>
      <c r="AQ374" s="229"/>
      <c r="AR374" s="229"/>
      <c r="AS374" s="55"/>
      <c r="AT374" s="55"/>
      <c r="AU374" s="55"/>
      <c r="AV374" s="55"/>
      <c r="AW374" s="55"/>
    </row>
    <row r="375" spans="1:49" ht="12.75" hidden="1" outlineLevel="1">
      <c r="A375" s="469"/>
      <c r="B375" s="46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62"/>
      <c r="AD375" s="59" t="s">
        <v>800</v>
      </c>
      <c r="AE375" s="59" t="s">
        <v>794</v>
      </c>
      <c r="AF375" s="59" t="s">
        <v>805</v>
      </c>
      <c r="AG375" s="59" t="s">
        <v>811</v>
      </c>
      <c r="AH375" s="59" t="s">
        <v>797</v>
      </c>
      <c r="AI375" s="59" t="s">
        <v>813</v>
      </c>
      <c r="AJ375" s="59" t="s">
        <v>815</v>
      </c>
      <c r="AK375" s="229"/>
      <c r="AL375" s="229"/>
      <c r="AM375" s="229"/>
      <c r="AN375" s="229"/>
      <c r="AO375" s="229"/>
      <c r="AP375" s="229"/>
      <c r="AQ375" s="229"/>
      <c r="AR375" s="229"/>
      <c r="AS375" s="55"/>
      <c r="AT375" s="55"/>
      <c r="AU375" s="55"/>
      <c r="AV375" s="55"/>
      <c r="AW375" s="55"/>
    </row>
    <row r="376" spans="1:49" ht="12.75" hidden="1" outlineLevel="1">
      <c r="A376" s="469">
        <v>28</v>
      </c>
      <c r="B376" s="469" t="s">
        <v>793</v>
      </c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60"/>
      <c r="AE376" s="57"/>
      <c r="AF376" s="57"/>
      <c r="AG376" s="57"/>
      <c r="AH376" s="57"/>
      <c r="AI376" s="57"/>
      <c r="AJ376" s="57"/>
      <c r="AK376" s="229"/>
      <c r="AL376" s="229"/>
      <c r="AM376" s="229"/>
      <c r="AN376" s="229"/>
      <c r="AO376" s="229"/>
      <c r="AP376" s="229"/>
      <c r="AQ376" s="229"/>
      <c r="AR376" s="229"/>
      <c r="AS376" s="55"/>
      <c r="AT376" s="55"/>
      <c r="AU376" s="55"/>
      <c r="AV376" s="55"/>
      <c r="AW376" s="55"/>
    </row>
    <row r="377" spans="1:49" ht="12.75" hidden="1" outlineLevel="1">
      <c r="A377" s="469"/>
      <c r="B377" s="469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61"/>
      <c r="AE377" s="58"/>
      <c r="AF377" s="58"/>
      <c r="AG377" s="58"/>
      <c r="AH377" s="58"/>
      <c r="AI377" s="58"/>
      <c r="AJ377" s="58"/>
      <c r="AK377" s="229"/>
      <c r="AL377" s="229"/>
      <c r="AM377" s="229"/>
      <c r="AN377" s="229"/>
      <c r="AO377" s="229"/>
      <c r="AP377" s="229"/>
      <c r="AQ377" s="229"/>
      <c r="AR377" s="229"/>
      <c r="AS377" s="55"/>
      <c r="AT377" s="55"/>
      <c r="AU377" s="55"/>
      <c r="AV377" s="55"/>
      <c r="AW377" s="55"/>
    </row>
    <row r="378" spans="1:49" ht="12.75" hidden="1" outlineLevel="1">
      <c r="A378" s="469"/>
      <c r="B378" s="469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61"/>
      <c r="AE378" s="58"/>
      <c r="AF378" s="58"/>
      <c r="AG378" s="58"/>
      <c r="AH378" s="58"/>
      <c r="AI378" s="58"/>
      <c r="AJ378" s="58"/>
      <c r="AK378" s="229"/>
      <c r="AL378" s="229"/>
      <c r="AM378" s="229"/>
      <c r="AN378" s="229"/>
      <c r="AO378" s="229"/>
      <c r="AP378" s="229"/>
      <c r="AQ378" s="229"/>
      <c r="AR378" s="229"/>
      <c r="AS378" s="55"/>
      <c r="AT378" s="55"/>
      <c r="AU378" s="55"/>
      <c r="AV378" s="55"/>
      <c r="AW378" s="55"/>
    </row>
    <row r="379" spans="1:49" ht="12.75" hidden="1" outlineLevel="1">
      <c r="A379" s="469"/>
      <c r="B379" s="469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61"/>
      <c r="AE379" s="58"/>
      <c r="AF379" s="58"/>
      <c r="AG379" s="58"/>
      <c r="AH379" s="58"/>
      <c r="AI379" s="58"/>
      <c r="AJ379" s="58"/>
      <c r="AK379" s="229"/>
      <c r="AL379" s="229"/>
      <c r="AM379" s="229"/>
      <c r="AN379" s="229"/>
      <c r="AO379" s="229"/>
      <c r="AP379" s="229"/>
      <c r="AQ379" s="229"/>
      <c r="AR379" s="229"/>
      <c r="AS379" s="55"/>
      <c r="AT379" s="55"/>
      <c r="AU379" s="55"/>
      <c r="AV379" s="55"/>
      <c r="AW379" s="55"/>
    </row>
    <row r="380" spans="1:49" ht="12.75" hidden="1" outlineLevel="1">
      <c r="A380" s="469"/>
      <c r="B380" s="469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61"/>
      <c r="AE380" s="58"/>
      <c r="AF380" s="58"/>
      <c r="AG380" s="58"/>
      <c r="AH380" s="58"/>
      <c r="AI380" s="58"/>
      <c r="AJ380" s="58"/>
      <c r="AK380" s="229"/>
      <c r="AL380" s="229"/>
      <c r="AM380" s="229"/>
      <c r="AN380" s="229"/>
      <c r="AO380" s="229"/>
      <c r="AP380" s="229"/>
      <c r="AQ380" s="229"/>
      <c r="AR380" s="229"/>
      <c r="AS380" s="55"/>
      <c r="AT380" s="55"/>
      <c r="AU380" s="55"/>
      <c r="AV380" s="55"/>
      <c r="AW380" s="55"/>
    </row>
    <row r="381" spans="1:49" ht="12.75" hidden="1" outlineLevel="1">
      <c r="A381" s="469"/>
      <c r="B381" s="469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61"/>
      <c r="AE381" s="58"/>
      <c r="AF381" s="58"/>
      <c r="AG381" s="58"/>
      <c r="AH381" s="58"/>
      <c r="AI381" s="58"/>
      <c r="AJ381" s="58"/>
      <c r="AK381" s="229"/>
      <c r="AL381" s="229"/>
      <c r="AM381" s="229"/>
      <c r="AN381" s="229"/>
      <c r="AO381" s="229"/>
      <c r="AP381" s="229"/>
      <c r="AQ381" s="229"/>
      <c r="AR381" s="229"/>
      <c r="AS381" s="55"/>
      <c r="AT381" s="55"/>
      <c r="AU381" s="55"/>
      <c r="AV381" s="55"/>
      <c r="AW381" s="55"/>
    </row>
    <row r="382" spans="1:49" ht="12.75" hidden="1" outlineLevel="1">
      <c r="A382" s="469"/>
      <c r="B382" s="469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61"/>
      <c r="AE382" s="58"/>
      <c r="AF382" s="58"/>
      <c r="AG382" s="58"/>
      <c r="AH382" s="58"/>
      <c r="AI382" s="58"/>
      <c r="AJ382" s="58"/>
      <c r="AK382" s="229"/>
      <c r="AL382" s="229"/>
      <c r="AM382" s="229"/>
      <c r="AN382" s="229"/>
      <c r="AO382" s="229"/>
      <c r="AP382" s="229"/>
      <c r="AQ382" s="229"/>
      <c r="AR382" s="229"/>
      <c r="AS382" s="55"/>
      <c r="AT382" s="55"/>
      <c r="AU382" s="55"/>
      <c r="AV382" s="55"/>
      <c r="AW382" s="55"/>
    </row>
    <row r="383" spans="1:49" ht="12.75" hidden="1" outlineLevel="1">
      <c r="A383" s="469"/>
      <c r="B383" s="469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61"/>
      <c r="AE383" s="58"/>
      <c r="AF383" s="58"/>
      <c r="AG383" s="58"/>
      <c r="AH383" s="58"/>
      <c r="AI383" s="58"/>
      <c r="AJ383" s="58"/>
      <c r="AK383" s="229"/>
      <c r="AL383" s="229"/>
      <c r="AM383" s="229"/>
      <c r="AN383" s="229"/>
      <c r="AO383" s="229"/>
      <c r="AP383" s="229"/>
      <c r="AQ383" s="229"/>
      <c r="AR383" s="229"/>
      <c r="AS383" s="55"/>
      <c r="AT383" s="55"/>
      <c r="AU383" s="55"/>
      <c r="AV383" s="55"/>
      <c r="AW383" s="55"/>
    </row>
    <row r="384" spans="1:49" ht="12.75" hidden="1" outlineLevel="1">
      <c r="A384" s="469"/>
      <c r="B384" s="469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61"/>
      <c r="AE384" s="58"/>
      <c r="AF384" s="58"/>
      <c r="AG384" s="58"/>
      <c r="AH384" s="58"/>
      <c r="AI384" s="58"/>
      <c r="AJ384" s="58"/>
      <c r="AK384" s="229"/>
      <c r="AL384" s="229"/>
      <c r="AM384" s="229"/>
      <c r="AN384" s="229"/>
      <c r="AO384" s="229"/>
      <c r="AP384" s="229"/>
      <c r="AQ384" s="229"/>
      <c r="AR384" s="229"/>
      <c r="AS384" s="55"/>
      <c r="AT384" s="55"/>
      <c r="AU384" s="55"/>
      <c r="AV384" s="55"/>
      <c r="AW384" s="55"/>
    </row>
    <row r="385" spans="1:49" ht="12.75" hidden="1" outlineLevel="1">
      <c r="A385" s="469"/>
      <c r="B385" s="469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61"/>
      <c r="AE385" s="58"/>
      <c r="AF385" s="58"/>
      <c r="AG385" s="58"/>
      <c r="AH385" s="58"/>
      <c r="AI385" s="58"/>
      <c r="AJ385" s="58"/>
      <c r="AK385" s="229"/>
      <c r="AL385" s="229"/>
      <c r="AM385" s="229"/>
      <c r="AN385" s="229"/>
      <c r="AO385" s="229"/>
      <c r="AP385" s="229"/>
      <c r="AQ385" s="229"/>
      <c r="AR385" s="229"/>
      <c r="AS385" s="55"/>
      <c r="AT385" s="55"/>
      <c r="AU385" s="55"/>
      <c r="AV385" s="55"/>
      <c r="AW385" s="55"/>
    </row>
    <row r="386" spans="1:49" ht="12.75" hidden="1" outlineLevel="1">
      <c r="A386" s="469"/>
      <c r="B386" s="46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62"/>
      <c r="AE386" s="59" t="s">
        <v>813</v>
      </c>
      <c r="AF386" s="59" t="s">
        <v>800</v>
      </c>
      <c r="AG386" s="59" t="s">
        <v>794</v>
      </c>
      <c r="AH386" s="59" t="s">
        <v>798</v>
      </c>
      <c r="AI386" s="59" t="s">
        <v>808</v>
      </c>
      <c r="AJ386" s="59" t="s">
        <v>796</v>
      </c>
      <c r="AK386" s="229"/>
      <c r="AL386" s="229"/>
      <c r="AM386" s="229"/>
      <c r="AN386" s="229"/>
      <c r="AO386" s="229"/>
      <c r="AP386" s="229"/>
      <c r="AQ386" s="229"/>
      <c r="AR386" s="229"/>
      <c r="AS386" s="55"/>
      <c r="AT386" s="55"/>
      <c r="AU386" s="55"/>
      <c r="AV386" s="55"/>
      <c r="AW386" s="55"/>
    </row>
    <row r="387" spans="1:49" ht="12.75" hidden="1" outlineLevel="1">
      <c r="A387" s="469">
        <v>29</v>
      </c>
      <c r="B387" s="469" t="s">
        <v>245</v>
      </c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60"/>
      <c r="AF387" s="57"/>
      <c r="AG387" s="57"/>
      <c r="AH387" s="57"/>
      <c r="AI387" s="57"/>
      <c r="AJ387" s="57"/>
      <c r="AK387" s="229"/>
      <c r="AL387" s="229"/>
      <c r="AM387" s="229"/>
      <c r="AN387" s="229"/>
      <c r="AO387" s="229"/>
      <c r="AP387" s="229"/>
      <c r="AQ387" s="229"/>
      <c r="AR387" s="229"/>
      <c r="AS387" s="55"/>
      <c r="AT387" s="55"/>
      <c r="AU387" s="55"/>
      <c r="AV387" s="55"/>
      <c r="AW387" s="55"/>
    </row>
    <row r="388" spans="1:49" ht="12.75" hidden="1" outlineLevel="1">
      <c r="A388" s="469"/>
      <c r="B388" s="469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61"/>
      <c r="AF388" s="58"/>
      <c r="AG388" s="58"/>
      <c r="AH388" s="58"/>
      <c r="AI388" s="58"/>
      <c r="AJ388" s="58"/>
      <c r="AK388" s="229"/>
      <c r="AL388" s="229"/>
      <c r="AM388" s="229"/>
      <c r="AN388" s="229"/>
      <c r="AO388" s="229"/>
      <c r="AP388" s="229"/>
      <c r="AQ388" s="229"/>
      <c r="AR388" s="229"/>
      <c r="AS388" s="55"/>
      <c r="AT388" s="55"/>
      <c r="AU388" s="55"/>
      <c r="AV388" s="55"/>
      <c r="AW388" s="55"/>
    </row>
    <row r="389" spans="1:49" ht="12.75" hidden="1" outlineLevel="1">
      <c r="A389" s="469"/>
      <c r="B389" s="469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61"/>
      <c r="AF389" s="58"/>
      <c r="AG389" s="58"/>
      <c r="AH389" s="58"/>
      <c r="AI389" s="58"/>
      <c r="AJ389" s="58"/>
      <c r="AK389" s="229"/>
      <c r="AL389" s="229"/>
      <c r="AM389" s="229"/>
      <c r="AN389" s="229"/>
      <c r="AO389" s="229"/>
      <c r="AP389" s="229"/>
      <c r="AQ389" s="229"/>
      <c r="AR389" s="229"/>
      <c r="AS389" s="55"/>
      <c r="AT389" s="55"/>
      <c r="AU389" s="55"/>
      <c r="AV389" s="55"/>
      <c r="AW389" s="55"/>
    </row>
    <row r="390" spans="1:49" ht="12.75" hidden="1" outlineLevel="1">
      <c r="A390" s="469"/>
      <c r="B390" s="469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61"/>
      <c r="AF390" s="58"/>
      <c r="AG390" s="58"/>
      <c r="AH390" s="58"/>
      <c r="AI390" s="58"/>
      <c r="AJ390" s="58"/>
      <c r="AK390" s="229"/>
      <c r="AL390" s="229"/>
      <c r="AM390" s="229"/>
      <c r="AN390" s="229"/>
      <c r="AO390" s="229"/>
      <c r="AP390" s="229"/>
      <c r="AQ390" s="229"/>
      <c r="AR390" s="229"/>
      <c r="AS390" s="55"/>
      <c r="AT390" s="55"/>
      <c r="AU390" s="55"/>
      <c r="AV390" s="55"/>
      <c r="AW390" s="55"/>
    </row>
    <row r="391" spans="1:49" ht="12.75" hidden="1" outlineLevel="1">
      <c r="A391" s="469"/>
      <c r="B391" s="469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61"/>
      <c r="AF391" s="58"/>
      <c r="AG391" s="58"/>
      <c r="AH391" s="58"/>
      <c r="AI391" s="58"/>
      <c r="AJ391" s="58"/>
      <c r="AK391" s="229"/>
      <c r="AL391" s="229"/>
      <c r="AM391" s="229"/>
      <c r="AN391" s="229"/>
      <c r="AO391" s="229"/>
      <c r="AP391" s="229"/>
      <c r="AQ391" s="229"/>
      <c r="AR391" s="229"/>
      <c r="AS391" s="55"/>
      <c r="AT391" s="55"/>
      <c r="AU391" s="55"/>
      <c r="AV391" s="55"/>
      <c r="AW391" s="55"/>
    </row>
    <row r="392" spans="1:49" ht="12.75" hidden="1" outlineLevel="1">
      <c r="A392" s="469"/>
      <c r="B392" s="469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61"/>
      <c r="AF392" s="58"/>
      <c r="AG392" s="58"/>
      <c r="AH392" s="58"/>
      <c r="AI392" s="58"/>
      <c r="AJ392" s="58"/>
      <c r="AK392" s="229"/>
      <c r="AL392" s="229"/>
      <c r="AM392" s="229"/>
      <c r="AN392" s="229"/>
      <c r="AO392" s="229"/>
      <c r="AP392" s="229"/>
      <c r="AQ392" s="229"/>
      <c r="AR392" s="229"/>
      <c r="AS392" s="55"/>
      <c r="AT392" s="55"/>
      <c r="AU392" s="55"/>
      <c r="AV392" s="55"/>
      <c r="AW392" s="55"/>
    </row>
    <row r="393" spans="1:49" ht="12.75" hidden="1" outlineLevel="1">
      <c r="A393" s="469"/>
      <c r="B393" s="469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61"/>
      <c r="AF393" s="58"/>
      <c r="AG393" s="58"/>
      <c r="AH393" s="58"/>
      <c r="AI393" s="58"/>
      <c r="AJ393" s="58"/>
      <c r="AK393" s="229"/>
      <c r="AL393" s="229"/>
      <c r="AM393" s="229"/>
      <c r="AN393" s="229"/>
      <c r="AO393" s="229"/>
      <c r="AP393" s="229"/>
      <c r="AQ393" s="229"/>
      <c r="AR393" s="229"/>
      <c r="AS393" s="55"/>
      <c r="AT393" s="55"/>
      <c r="AU393" s="55"/>
      <c r="AV393" s="55"/>
      <c r="AW393" s="55"/>
    </row>
    <row r="394" spans="1:49" ht="12.75" hidden="1" outlineLevel="1">
      <c r="A394" s="469"/>
      <c r="B394" s="469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61"/>
      <c r="AF394" s="58"/>
      <c r="AG394" s="58"/>
      <c r="AH394" s="58"/>
      <c r="AI394" s="58"/>
      <c r="AJ394" s="58"/>
      <c r="AK394" s="229"/>
      <c r="AL394" s="229"/>
      <c r="AM394" s="229"/>
      <c r="AN394" s="229"/>
      <c r="AO394" s="229"/>
      <c r="AP394" s="229"/>
      <c r="AQ394" s="229"/>
      <c r="AR394" s="229"/>
      <c r="AS394" s="55"/>
      <c r="AT394" s="55"/>
      <c r="AU394" s="55"/>
      <c r="AV394" s="55"/>
      <c r="AW394" s="55"/>
    </row>
    <row r="395" spans="1:49" ht="12.75" hidden="1" outlineLevel="1">
      <c r="A395" s="469"/>
      <c r="B395" s="469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61"/>
      <c r="AF395" s="58" t="s">
        <v>184</v>
      </c>
      <c r="AG395" s="58"/>
      <c r="AH395" s="58" t="s">
        <v>156</v>
      </c>
      <c r="AI395" s="58" t="s">
        <v>48</v>
      </c>
      <c r="AJ395" s="58"/>
      <c r="AK395" s="229"/>
      <c r="AL395" s="229"/>
      <c r="AM395" s="229"/>
      <c r="AN395" s="229"/>
      <c r="AO395" s="229"/>
      <c r="AP395" s="229"/>
      <c r="AQ395" s="229"/>
      <c r="AR395" s="229"/>
      <c r="AS395" s="55"/>
      <c r="AT395" s="55"/>
      <c r="AU395" s="55"/>
      <c r="AV395" s="55"/>
      <c r="AW395" s="55"/>
    </row>
    <row r="396" spans="1:49" ht="12.75" hidden="1" outlineLevel="1">
      <c r="A396" s="469"/>
      <c r="B396" s="469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61"/>
      <c r="AF396" s="58"/>
      <c r="AG396" s="58"/>
      <c r="AH396" s="58"/>
      <c r="AI396" s="58"/>
      <c r="AJ396" s="58"/>
      <c r="AK396" s="229"/>
      <c r="AL396" s="229"/>
      <c r="AM396" s="229"/>
      <c r="AN396" s="229"/>
      <c r="AO396" s="229"/>
      <c r="AP396" s="229"/>
      <c r="AQ396" s="229"/>
      <c r="AR396" s="229"/>
      <c r="AS396" s="55"/>
      <c r="AT396" s="55"/>
      <c r="AU396" s="55"/>
      <c r="AV396" s="55"/>
      <c r="AW396" s="55"/>
    </row>
    <row r="397" spans="1:49" ht="12.75" hidden="1" outlineLevel="1">
      <c r="A397" s="469"/>
      <c r="B397" s="46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62"/>
      <c r="AF397" s="59" t="s">
        <v>796</v>
      </c>
      <c r="AG397" s="59" t="s">
        <v>807</v>
      </c>
      <c r="AH397" s="59" t="s">
        <v>812</v>
      </c>
      <c r="AI397" s="59" t="s">
        <v>796</v>
      </c>
      <c r="AJ397" s="59" t="s">
        <v>811</v>
      </c>
      <c r="AK397" s="229"/>
      <c r="AL397" s="229"/>
      <c r="AM397" s="229"/>
      <c r="AN397" s="229"/>
      <c r="AO397" s="229"/>
      <c r="AP397" s="229"/>
      <c r="AQ397" s="229"/>
      <c r="AR397" s="229"/>
      <c r="AS397" s="55"/>
      <c r="AT397" s="55"/>
      <c r="AU397" s="55"/>
      <c r="AV397" s="55"/>
      <c r="AW397" s="55"/>
    </row>
    <row r="398" spans="1:49" ht="12.75" hidden="1" outlineLevel="1">
      <c r="A398" s="469">
        <v>30</v>
      </c>
      <c r="B398" s="469" t="s">
        <v>434</v>
      </c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60"/>
      <c r="AG398" s="57"/>
      <c r="AH398" s="57"/>
      <c r="AI398" s="57"/>
      <c r="AJ398" s="57"/>
      <c r="AK398" s="229"/>
      <c r="AL398" s="229"/>
      <c r="AM398" s="229"/>
      <c r="AN398" s="229"/>
      <c r="AO398" s="229"/>
      <c r="AP398" s="229"/>
      <c r="AQ398" s="229"/>
      <c r="AR398" s="229"/>
      <c r="AS398" s="55"/>
      <c r="AT398" s="55"/>
      <c r="AU398" s="55"/>
      <c r="AV398" s="55"/>
      <c r="AW398" s="55"/>
    </row>
    <row r="399" spans="1:49" ht="12.75" hidden="1" outlineLevel="1">
      <c r="A399" s="469"/>
      <c r="B399" s="469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61"/>
      <c r="AG399" s="58"/>
      <c r="AH399" s="58"/>
      <c r="AI399" s="58"/>
      <c r="AJ399" s="58"/>
      <c r="AK399" s="229"/>
      <c r="AL399" s="229"/>
      <c r="AM399" s="229"/>
      <c r="AN399" s="229"/>
      <c r="AO399" s="229"/>
      <c r="AP399" s="229"/>
      <c r="AQ399" s="229"/>
      <c r="AR399" s="229"/>
      <c r="AS399" s="55"/>
      <c r="AT399" s="55"/>
      <c r="AU399" s="55"/>
      <c r="AV399" s="55"/>
      <c r="AW399" s="55"/>
    </row>
    <row r="400" spans="1:49" ht="12.75" hidden="1" outlineLevel="1">
      <c r="A400" s="469"/>
      <c r="B400" s="469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61"/>
      <c r="AG400" s="58"/>
      <c r="AH400" s="58"/>
      <c r="AI400" s="58"/>
      <c r="AJ400" s="58"/>
      <c r="AK400" s="229"/>
      <c r="AL400" s="229"/>
      <c r="AM400" s="229"/>
      <c r="AN400" s="229"/>
      <c r="AO400" s="229"/>
      <c r="AP400" s="229"/>
      <c r="AQ400" s="229"/>
      <c r="AR400" s="229"/>
      <c r="AS400" s="55"/>
      <c r="AT400" s="55"/>
      <c r="AU400" s="55"/>
      <c r="AV400" s="55"/>
      <c r="AW400" s="55"/>
    </row>
    <row r="401" spans="1:49" ht="12.75" hidden="1" outlineLevel="1">
      <c r="A401" s="469"/>
      <c r="B401" s="469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61"/>
      <c r="AG401" s="58"/>
      <c r="AH401" s="58"/>
      <c r="AI401" s="58"/>
      <c r="AJ401" s="58"/>
      <c r="AK401" s="229"/>
      <c r="AL401" s="229"/>
      <c r="AM401" s="229"/>
      <c r="AN401" s="229"/>
      <c r="AO401" s="229"/>
      <c r="AP401" s="229"/>
      <c r="AQ401" s="229"/>
      <c r="AR401" s="229"/>
      <c r="AS401" s="55"/>
      <c r="AT401" s="55"/>
      <c r="AU401" s="55"/>
      <c r="AV401" s="55"/>
      <c r="AW401" s="55"/>
    </row>
    <row r="402" spans="1:49" ht="12.75" hidden="1" outlineLevel="1">
      <c r="A402" s="469"/>
      <c r="B402" s="469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61"/>
      <c r="AG402" s="58"/>
      <c r="AH402" s="58"/>
      <c r="AI402" s="58"/>
      <c r="AJ402" s="58"/>
      <c r="AK402" s="229"/>
      <c r="AL402" s="229"/>
      <c r="AM402" s="229"/>
      <c r="AN402" s="229"/>
      <c r="AO402" s="229"/>
      <c r="AP402" s="229"/>
      <c r="AQ402" s="229"/>
      <c r="AR402" s="229"/>
      <c r="AS402" s="55"/>
      <c r="AT402" s="55"/>
      <c r="AU402" s="55"/>
      <c r="AV402" s="55"/>
      <c r="AW402" s="55"/>
    </row>
    <row r="403" spans="1:49" ht="12.75" hidden="1" outlineLevel="1">
      <c r="A403" s="469"/>
      <c r="B403" s="469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61"/>
      <c r="AG403" s="58"/>
      <c r="AH403" s="58"/>
      <c r="AI403" s="58"/>
      <c r="AJ403" s="58"/>
      <c r="AK403" s="229"/>
      <c r="AL403" s="229"/>
      <c r="AM403" s="229"/>
      <c r="AN403" s="229"/>
      <c r="AO403" s="229"/>
      <c r="AP403" s="229"/>
      <c r="AQ403" s="229"/>
      <c r="AR403" s="229"/>
      <c r="AS403" s="55"/>
      <c r="AT403" s="55"/>
      <c r="AU403" s="55"/>
      <c r="AV403" s="55"/>
      <c r="AW403" s="55"/>
    </row>
    <row r="404" spans="1:49" ht="12.75" hidden="1" outlineLevel="1">
      <c r="A404" s="469"/>
      <c r="B404" s="469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61"/>
      <c r="AG404" s="58"/>
      <c r="AH404" s="58"/>
      <c r="AI404" s="58"/>
      <c r="AJ404" s="58"/>
      <c r="AK404" s="229"/>
      <c r="AL404" s="229"/>
      <c r="AM404" s="229"/>
      <c r="AN404" s="229"/>
      <c r="AO404" s="229"/>
      <c r="AP404" s="229"/>
      <c r="AQ404" s="229"/>
      <c r="AR404" s="229"/>
      <c r="AS404" s="55"/>
      <c r="AT404" s="55"/>
      <c r="AU404" s="55"/>
      <c r="AV404" s="55"/>
      <c r="AW404" s="55"/>
    </row>
    <row r="405" spans="1:49" ht="12.75" hidden="1" outlineLevel="1">
      <c r="A405" s="469"/>
      <c r="B405" s="469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61"/>
      <c r="AG405" s="58"/>
      <c r="AH405" s="58"/>
      <c r="AI405" s="58"/>
      <c r="AJ405" s="58"/>
      <c r="AK405" s="229"/>
      <c r="AL405" s="229"/>
      <c r="AM405" s="229"/>
      <c r="AN405" s="229"/>
      <c r="AO405" s="229"/>
      <c r="AP405" s="229"/>
      <c r="AQ405" s="229"/>
      <c r="AR405" s="229"/>
      <c r="AS405" s="55"/>
      <c r="AT405" s="55"/>
      <c r="AU405" s="55"/>
      <c r="AV405" s="55"/>
      <c r="AW405" s="55"/>
    </row>
    <row r="406" spans="1:49" ht="12.75" hidden="1" outlineLevel="1">
      <c r="A406" s="469"/>
      <c r="B406" s="469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61"/>
      <c r="AG406" s="58"/>
      <c r="AH406" s="58" t="s">
        <v>29</v>
      </c>
      <c r="AI406" s="58" t="s">
        <v>49</v>
      </c>
      <c r="AJ406" s="58"/>
      <c r="AK406" s="229"/>
      <c r="AL406" s="229"/>
      <c r="AM406" s="229"/>
      <c r="AN406" s="229"/>
      <c r="AO406" s="229"/>
      <c r="AP406" s="229"/>
      <c r="AQ406" s="229"/>
      <c r="AR406" s="229"/>
      <c r="AS406" s="55"/>
      <c r="AT406" s="55"/>
      <c r="AU406" s="55"/>
      <c r="AV406" s="55"/>
      <c r="AW406" s="55"/>
    </row>
    <row r="407" spans="1:49" ht="12.75" hidden="1" outlineLevel="1">
      <c r="A407" s="469"/>
      <c r="B407" s="469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61"/>
      <c r="AG407" s="58" t="s">
        <v>506</v>
      </c>
      <c r="AH407" s="58" t="s">
        <v>454</v>
      </c>
      <c r="AI407" s="58"/>
      <c r="AJ407" s="58" t="s">
        <v>323</v>
      </c>
      <c r="AK407" s="229"/>
      <c r="AL407" s="229"/>
      <c r="AM407" s="229"/>
      <c r="AN407" s="229"/>
      <c r="AO407" s="229"/>
      <c r="AP407" s="229"/>
      <c r="AQ407" s="229"/>
      <c r="AR407" s="229"/>
      <c r="AS407" s="55"/>
      <c r="AT407" s="55"/>
      <c r="AU407" s="55"/>
      <c r="AV407" s="55"/>
      <c r="AW407" s="55"/>
    </row>
    <row r="408" spans="1:49" ht="12.75" hidden="1" outlineLevel="1">
      <c r="A408" s="466"/>
      <c r="B408" s="466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61"/>
      <c r="AG408" s="58" t="s">
        <v>800</v>
      </c>
      <c r="AH408" s="58" t="s">
        <v>798</v>
      </c>
      <c r="AI408" s="58" t="s">
        <v>806</v>
      </c>
      <c r="AJ408" s="58" t="s">
        <v>799</v>
      </c>
      <c r="AK408" s="229"/>
      <c r="AL408" s="229"/>
      <c r="AM408" s="229"/>
      <c r="AN408" s="229"/>
      <c r="AO408" s="229"/>
      <c r="AP408" s="229"/>
      <c r="AQ408" s="229"/>
      <c r="AR408" s="229"/>
      <c r="AS408" s="55"/>
      <c r="AT408" s="55"/>
      <c r="AU408" s="55"/>
      <c r="AV408" s="55"/>
      <c r="AW408" s="55"/>
    </row>
    <row r="409" spans="1:49" ht="12.75" customHeight="1" hidden="1" outlineLevel="1">
      <c r="A409" s="466">
        <v>31</v>
      </c>
      <c r="B409" s="466" t="s">
        <v>443</v>
      </c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60"/>
      <c r="AH409" s="57"/>
      <c r="AI409" s="57"/>
      <c r="AJ409" s="57"/>
      <c r="AK409" s="231"/>
      <c r="AL409" s="57"/>
      <c r="AM409" s="231"/>
      <c r="AN409" s="57"/>
      <c r="AO409" s="57"/>
      <c r="AP409" s="231"/>
      <c r="AQ409" s="57"/>
      <c r="AR409" s="231"/>
      <c r="AS409" s="257"/>
      <c r="AT409" s="290"/>
      <c r="AU409" s="257"/>
      <c r="AV409" s="290"/>
      <c r="AW409" s="257"/>
    </row>
    <row r="410" spans="1:49" ht="12.75" customHeight="1" hidden="1" outlineLevel="1">
      <c r="A410" s="467"/>
      <c r="B410" s="467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61"/>
      <c r="AH410" s="58"/>
      <c r="AI410" s="58"/>
      <c r="AJ410" s="58"/>
      <c r="AK410" s="229"/>
      <c r="AL410" s="58"/>
      <c r="AM410" s="229"/>
      <c r="AN410" s="58"/>
      <c r="AO410" s="58"/>
      <c r="AP410" s="229"/>
      <c r="AQ410" s="58"/>
      <c r="AR410" s="229"/>
      <c r="AS410" s="258"/>
      <c r="AT410" s="282"/>
      <c r="AU410" s="258"/>
      <c r="AV410" s="282"/>
      <c r="AW410" s="258"/>
    </row>
    <row r="411" spans="1:49" ht="12.75" customHeight="1" hidden="1" outlineLevel="1">
      <c r="A411" s="467"/>
      <c r="B411" s="467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61"/>
      <c r="AH411" s="58"/>
      <c r="AI411" s="58"/>
      <c r="AJ411" s="58"/>
      <c r="AK411" s="229"/>
      <c r="AL411" s="58"/>
      <c r="AM411" s="229"/>
      <c r="AN411" s="58"/>
      <c r="AO411" s="58"/>
      <c r="AP411" s="229"/>
      <c r="AQ411" s="58"/>
      <c r="AR411" s="229"/>
      <c r="AS411" s="258"/>
      <c r="AT411" s="282"/>
      <c r="AU411" s="258"/>
      <c r="AV411" s="282"/>
      <c r="AW411" s="258"/>
    </row>
    <row r="412" spans="1:49" ht="12.75" customHeight="1" hidden="1" outlineLevel="1">
      <c r="A412" s="467"/>
      <c r="B412" s="467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61"/>
      <c r="AH412" s="58"/>
      <c r="AI412" s="58"/>
      <c r="AJ412" s="58"/>
      <c r="AK412" s="229"/>
      <c r="AL412" s="58"/>
      <c r="AM412" s="229"/>
      <c r="AN412" s="58"/>
      <c r="AO412" s="58"/>
      <c r="AP412" s="229"/>
      <c r="AQ412" s="58"/>
      <c r="AR412" s="229"/>
      <c r="AS412" s="258"/>
      <c r="AT412" s="282"/>
      <c r="AU412" s="258"/>
      <c r="AV412" s="282"/>
      <c r="AW412" s="258"/>
    </row>
    <row r="413" spans="1:49" ht="12.75" customHeight="1" hidden="1" outlineLevel="1">
      <c r="A413" s="467"/>
      <c r="B413" s="467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61"/>
      <c r="AH413" s="58"/>
      <c r="AI413" s="58"/>
      <c r="AJ413" s="58"/>
      <c r="AK413" s="229"/>
      <c r="AL413" s="58"/>
      <c r="AM413" s="229"/>
      <c r="AN413" s="58"/>
      <c r="AO413" s="58"/>
      <c r="AP413" s="229"/>
      <c r="AQ413" s="58"/>
      <c r="AR413" s="229"/>
      <c r="AS413" s="258"/>
      <c r="AT413" s="282"/>
      <c r="AU413" s="258"/>
      <c r="AV413" s="282"/>
      <c r="AW413" s="258"/>
    </row>
    <row r="414" spans="1:49" ht="12.75" customHeight="1" hidden="1" outlineLevel="1">
      <c r="A414" s="467"/>
      <c r="B414" s="467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61"/>
      <c r="AH414" s="58"/>
      <c r="AI414" s="58"/>
      <c r="AJ414" s="58"/>
      <c r="AK414" s="229"/>
      <c r="AL414" s="58"/>
      <c r="AM414" s="229"/>
      <c r="AN414" s="58"/>
      <c r="AO414" s="58"/>
      <c r="AP414" s="229"/>
      <c r="AQ414" s="58"/>
      <c r="AR414" s="229"/>
      <c r="AS414" s="258"/>
      <c r="AT414" s="282"/>
      <c r="AU414" s="258"/>
      <c r="AV414" s="282"/>
      <c r="AW414" s="258"/>
    </row>
    <row r="415" spans="1:49" ht="12.75" customHeight="1" hidden="1" outlineLevel="1">
      <c r="A415" s="467"/>
      <c r="B415" s="467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61"/>
      <c r="AH415" s="58"/>
      <c r="AI415" s="58"/>
      <c r="AJ415" s="58"/>
      <c r="AK415" s="229"/>
      <c r="AL415" s="58"/>
      <c r="AM415" s="229"/>
      <c r="AN415" s="58"/>
      <c r="AO415" s="58"/>
      <c r="AP415" s="229"/>
      <c r="AQ415" s="58"/>
      <c r="AR415" s="229"/>
      <c r="AS415" s="258"/>
      <c r="AT415" s="282"/>
      <c r="AU415" s="258"/>
      <c r="AV415" s="282"/>
      <c r="AW415" s="258"/>
    </row>
    <row r="416" spans="1:49" ht="12.75" customHeight="1" hidden="1" outlineLevel="1">
      <c r="A416" s="467"/>
      <c r="B416" s="467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61"/>
      <c r="AH416" s="58"/>
      <c r="AI416" s="58"/>
      <c r="AJ416" s="58"/>
      <c r="AK416" s="229"/>
      <c r="AL416" s="58"/>
      <c r="AM416" s="229"/>
      <c r="AN416" s="58"/>
      <c r="AO416" s="58"/>
      <c r="AP416" s="229"/>
      <c r="AQ416" s="58"/>
      <c r="AR416" s="229"/>
      <c r="AS416" s="258"/>
      <c r="AT416" s="282"/>
      <c r="AU416" s="258"/>
      <c r="AV416" s="282"/>
      <c r="AW416" s="258"/>
    </row>
    <row r="417" spans="1:49" ht="12.75" customHeight="1" hidden="1" outlineLevel="1">
      <c r="A417" s="467"/>
      <c r="B417" s="467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61"/>
      <c r="AH417" s="58"/>
      <c r="AI417" s="58"/>
      <c r="AJ417" s="58"/>
      <c r="AK417" s="284"/>
      <c r="AL417" s="58"/>
      <c r="AM417" s="229"/>
      <c r="AN417" s="58"/>
      <c r="AO417" s="58"/>
      <c r="AP417" s="229"/>
      <c r="AQ417" s="58"/>
      <c r="AR417" s="229"/>
      <c r="AS417" s="258"/>
      <c r="AT417" s="282"/>
      <c r="AU417" s="258"/>
      <c r="AV417" s="282"/>
      <c r="AW417" s="258"/>
    </row>
    <row r="418" spans="1:49" ht="12.75" hidden="1" outlineLevel="1">
      <c r="A418" s="467"/>
      <c r="B418" s="467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61"/>
      <c r="AH418" s="58" t="s">
        <v>161</v>
      </c>
      <c r="AI418" s="58"/>
      <c r="AJ418" s="58" t="s">
        <v>83</v>
      </c>
      <c r="AK418" s="284"/>
      <c r="AL418" s="58"/>
      <c r="AM418" s="229"/>
      <c r="AN418" s="58"/>
      <c r="AO418" s="58"/>
      <c r="AP418" s="229"/>
      <c r="AQ418" s="58"/>
      <c r="AR418" s="229"/>
      <c r="AS418" s="258"/>
      <c r="AT418" s="282"/>
      <c r="AU418" s="258"/>
      <c r="AV418" s="282"/>
      <c r="AW418" s="258"/>
    </row>
    <row r="419" spans="1:49" ht="12.75" hidden="1" outlineLevel="1">
      <c r="A419" s="467"/>
      <c r="B419" s="467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61"/>
      <c r="AH419" s="58" t="s">
        <v>796</v>
      </c>
      <c r="AI419" s="58" t="s">
        <v>805</v>
      </c>
      <c r="AJ419" s="58" t="s">
        <v>811</v>
      </c>
      <c r="AK419" s="284"/>
      <c r="AL419" s="58"/>
      <c r="AM419" s="229"/>
      <c r="AN419" s="58"/>
      <c r="AO419" s="58"/>
      <c r="AP419" s="229"/>
      <c r="AQ419" s="58"/>
      <c r="AR419" s="229"/>
      <c r="AS419" s="258"/>
      <c r="AT419" s="282"/>
      <c r="AU419" s="258"/>
      <c r="AV419" s="282"/>
      <c r="AW419" s="258"/>
    </row>
    <row r="420" spans="1:49" ht="12.75" hidden="1" outlineLevel="1">
      <c r="A420" s="467"/>
      <c r="B420" s="467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61"/>
      <c r="AH420" s="58" t="s">
        <v>47</v>
      </c>
      <c r="AI420" s="58"/>
      <c r="AJ420" s="58"/>
      <c r="AK420" s="284" t="s">
        <v>185</v>
      </c>
      <c r="AL420" s="58" t="s">
        <v>5</v>
      </c>
      <c r="AM420" s="229" t="s">
        <v>352</v>
      </c>
      <c r="AN420" s="58"/>
      <c r="AO420" s="58"/>
      <c r="AP420" s="229"/>
      <c r="AQ420" s="58"/>
      <c r="AR420" s="229"/>
      <c r="AS420" s="258"/>
      <c r="AT420" s="282"/>
      <c r="AU420" s="258"/>
      <c r="AV420" s="282"/>
      <c r="AW420" s="258"/>
    </row>
    <row r="421" spans="1:49" ht="12.75" hidden="1" outlineLevel="1">
      <c r="A421" s="467"/>
      <c r="B421" s="467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61"/>
      <c r="AH421" s="58" t="s">
        <v>1036</v>
      </c>
      <c r="AI421" s="58"/>
      <c r="AJ421" s="58"/>
      <c r="AK421" s="229" t="s">
        <v>108</v>
      </c>
      <c r="AL421" s="58" t="s">
        <v>198</v>
      </c>
      <c r="AM421" s="229" t="s">
        <v>1027</v>
      </c>
      <c r="AN421" s="58" t="s">
        <v>1023</v>
      </c>
      <c r="AO421" s="58" t="s">
        <v>603</v>
      </c>
      <c r="AP421" s="229"/>
      <c r="AQ421" s="58"/>
      <c r="AR421" s="229"/>
      <c r="AS421" s="258"/>
      <c r="AT421" s="282"/>
      <c r="AU421" s="258"/>
      <c r="AV421" s="282"/>
      <c r="AW421" s="258"/>
    </row>
    <row r="422" spans="1:49" ht="12.75" hidden="1" outlineLevel="1">
      <c r="A422" s="467"/>
      <c r="B422" s="467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61"/>
      <c r="AH422" s="58"/>
      <c r="AI422" s="58"/>
      <c r="AJ422" s="58"/>
      <c r="AK422" s="229" t="s">
        <v>612</v>
      </c>
      <c r="AL422" s="58" t="s">
        <v>199</v>
      </c>
      <c r="AM422" s="229" t="s">
        <v>407</v>
      </c>
      <c r="AN422" s="58" t="s">
        <v>48</v>
      </c>
      <c r="AO422" s="58" t="s">
        <v>1083</v>
      </c>
      <c r="AP422" s="229" t="s">
        <v>32</v>
      </c>
      <c r="AQ422" s="58" t="s">
        <v>314</v>
      </c>
      <c r="AR422" s="229" t="s">
        <v>14</v>
      </c>
      <c r="AS422" s="258"/>
      <c r="AT422" s="282"/>
      <c r="AU422" s="258"/>
      <c r="AV422" s="282"/>
      <c r="AW422" s="258"/>
    </row>
    <row r="423" spans="1:49" ht="12.75" hidden="1" outlineLevel="1">
      <c r="A423" s="467"/>
      <c r="B423" s="467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61"/>
      <c r="AH423" s="58"/>
      <c r="AI423" s="58"/>
      <c r="AJ423" s="58"/>
      <c r="AK423" s="229"/>
      <c r="AL423" s="58"/>
      <c r="AM423" s="229"/>
      <c r="AN423" s="58"/>
      <c r="AO423" s="58" t="s">
        <v>587</v>
      </c>
      <c r="AP423" s="229" t="s">
        <v>1092</v>
      </c>
      <c r="AQ423" s="58" t="s">
        <v>471</v>
      </c>
      <c r="AR423" s="229"/>
      <c r="AS423" s="258"/>
      <c r="AT423" s="282"/>
      <c r="AU423" s="258"/>
      <c r="AV423" s="282"/>
      <c r="AW423" s="258"/>
    </row>
    <row r="424" spans="1:49" ht="12.75" hidden="1" outlineLevel="1">
      <c r="A424" s="467"/>
      <c r="B424" s="467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61"/>
      <c r="AH424" s="58"/>
      <c r="AI424" s="58"/>
      <c r="AJ424" s="58"/>
      <c r="AK424" s="229"/>
      <c r="AL424" s="58"/>
      <c r="AM424" s="229" t="s">
        <v>156</v>
      </c>
      <c r="AN424" s="58"/>
      <c r="AO424" s="58"/>
      <c r="AP424" s="229" t="s">
        <v>168</v>
      </c>
      <c r="AQ424" s="58"/>
      <c r="AR424" s="229" t="s">
        <v>76</v>
      </c>
      <c r="AS424" s="258" t="s">
        <v>14</v>
      </c>
      <c r="AT424" s="282" t="s">
        <v>46</v>
      </c>
      <c r="AU424" s="258"/>
      <c r="AV424" s="282"/>
      <c r="AW424" s="258"/>
    </row>
    <row r="425" spans="1:49" ht="12.75" hidden="1" outlineLevel="1">
      <c r="A425" s="467"/>
      <c r="B425" s="467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61"/>
      <c r="AH425" s="58"/>
      <c r="AI425" s="58"/>
      <c r="AJ425" s="58"/>
      <c r="AK425" s="229"/>
      <c r="AL425" s="58"/>
      <c r="AM425" s="229" t="s">
        <v>459</v>
      </c>
      <c r="AN425" s="58"/>
      <c r="AO425" s="58"/>
      <c r="AP425" s="229"/>
      <c r="AQ425" s="58"/>
      <c r="AR425" s="229"/>
      <c r="AS425" s="258" t="s">
        <v>1</v>
      </c>
      <c r="AT425" s="282" t="s">
        <v>425</v>
      </c>
      <c r="AU425" s="258"/>
      <c r="AV425" s="282" t="s">
        <v>1160</v>
      </c>
      <c r="AW425" s="258" t="s">
        <v>10</v>
      </c>
    </row>
    <row r="426" spans="1:49" ht="12.75" hidden="1" outlineLevel="1">
      <c r="A426" s="468"/>
      <c r="B426" s="468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62"/>
      <c r="AH426" s="59"/>
      <c r="AI426" s="59"/>
      <c r="AJ426" s="59"/>
      <c r="AK426" s="230"/>
      <c r="AL426" s="59"/>
      <c r="AM426" s="230"/>
      <c r="AN426" s="59"/>
      <c r="AO426" s="59"/>
      <c r="AP426" s="230"/>
      <c r="AQ426" s="59"/>
      <c r="AR426" s="230"/>
      <c r="AS426" s="259"/>
      <c r="AT426" s="291"/>
      <c r="AU426" s="259"/>
      <c r="AV426" s="291"/>
      <c r="AW426" s="259"/>
    </row>
    <row r="427" spans="1:49" ht="12.75" hidden="1" outlineLevel="1">
      <c r="A427" s="467">
        <v>32</v>
      </c>
      <c r="B427" s="467" t="s">
        <v>247</v>
      </c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61"/>
      <c r="AI427" s="58"/>
      <c r="AJ427" s="58"/>
      <c r="AK427" s="58"/>
      <c r="AL427" s="229"/>
      <c r="AM427" s="58"/>
      <c r="AN427" s="229"/>
      <c r="AO427" s="58"/>
      <c r="AP427" s="229"/>
      <c r="AQ427" s="229"/>
      <c r="AR427" s="229"/>
      <c r="AS427" s="55"/>
      <c r="AT427" s="55"/>
      <c r="AU427" s="55"/>
      <c r="AV427" s="55"/>
      <c r="AW427" s="55"/>
    </row>
    <row r="428" spans="1:49" ht="12.75" hidden="1" outlineLevel="1">
      <c r="A428" s="467"/>
      <c r="B428" s="467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61"/>
      <c r="AI428" s="58"/>
      <c r="AJ428" s="58"/>
      <c r="AK428" s="58"/>
      <c r="AL428" s="229"/>
      <c r="AM428" s="58"/>
      <c r="AN428" s="229"/>
      <c r="AO428" s="58"/>
      <c r="AP428" s="229"/>
      <c r="AQ428" s="229"/>
      <c r="AR428" s="229"/>
      <c r="AS428" s="55"/>
      <c r="AT428" s="55"/>
      <c r="AU428" s="55"/>
      <c r="AV428" s="55"/>
      <c r="AW428" s="55"/>
    </row>
    <row r="429" spans="1:49" ht="12.75" hidden="1" outlineLevel="1">
      <c r="A429" s="467"/>
      <c r="B429" s="467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61"/>
      <c r="AI429" s="58"/>
      <c r="AJ429" s="58"/>
      <c r="AK429" s="58"/>
      <c r="AL429" s="229"/>
      <c r="AM429" s="58"/>
      <c r="AN429" s="229"/>
      <c r="AO429" s="58"/>
      <c r="AP429" s="229"/>
      <c r="AQ429" s="229"/>
      <c r="AR429" s="229"/>
      <c r="AS429" s="55"/>
      <c r="AT429" s="55"/>
      <c r="AU429" s="55"/>
      <c r="AV429" s="55"/>
      <c r="AW429" s="55"/>
    </row>
    <row r="430" spans="1:49" ht="12.75" hidden="1" outlineLevel="1">
      <c r="A430" s="467"/>
      <c r="B430" s="467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61"/>
      <c r="AI430" s="58"/>
      <c r="AJ430" s="58"/>
      <c r="AK430" s="58"/>
      <c r="AL430" s="229"/>
      <c r="AM430" s="58"/>
      <c r="AN430" s="229"/>
      <c r="AO430" s="58"/>
      <c r="AP430" s="229"/>
      <c r="AQ430" s="229"/>
      <c r="AR430" s="229"/>
      <c r="AS430" s="55"/>
      <c r="AT430" s="55"/>
      <c r="AU430" s="55"/>
      <c r="AV430" s="55"/>
      <c r="AW430" s="55"/>
    </row>
    <row r="431" spans="1:49" ht="12.75" hidden="1" outlineLevel="1">
      <c r="A431" s="467"/>
      <c r="B431" s="467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61"/>
      <c r="AI431" s="58"/>
      <c r="AJ431" s="58"/>
      <c r="AK431" s="58"/>
      <c r="AL431" s="229"/>
      <c r="AM431" s="58"/>
      <c r="AN431" s="229"/>
      <c r="AO431" s="58"/>
      <c r="AP431" s="229"/>
      <c r="AQ431" s="229"/>
      <c r="AR431" s="229"/>
      <c r="AS431" s="55"/>
      <c r="AT431" s="55"/>
      <c r="AU431" s="55"/>
      <c r="AV431" s="55"/>
      <c r="AW431" s="55"/>
    </row>
    <row r="432" spans="1:49" ht="12.75" hidden="1" outlineLevel="1">
      <c r="A432" s="467"/>
      <c r="B432" s="467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61"/>
      <c r="AI432" s="58"/>
      <c r="AJ432" s="58"/>
      <c r="AK432" s="58"/>
      <c r="AL432" s="229"/>
      <c r="AM432" s="58"/>
      <c r="AN432" s="229"/>
      <c r="AO432" s="58"/>
      <c r="AP432" s="229"/>
      <c r="AQ432" s="229"/>
      <c r="AR432" s="229"/>
      <c r="AS432" s="55"/>
      <c r="AT432" s="55"/>
      <c r="AU432" s="55"/>
      <c r="AV432" s="55"/>
      <c r="AW432" s="55"/>
    </row>
    <row r="433" spans="1:49" ht="12.75" hidden="1" outlineLevel="1">
      <c r="A433" s="467"/>
      <c r="B433" s="467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61"/>
      <c r="AI433" s="58"/>
      <c r="AJ433" s="58"/>
      <c r="AK433" s="58"/>
      <c r="AL433" s="229"/>
      <c r="AM433" s="58"/>
      <c r="AN433" s="229"/>
      <c r="AO433" s="58"/>
      <c r="AP433" s="229"/>
      <c r="AQ433" s="229"/>
      <c r="AR433" s="229"/>
      <c r="AS433" s="55"/>
      <c r="AT433" s="55"/>
      <c r="AU433" s="55"/>
      <c r="AV433" s="55"/>
      <c r="AW433" s="55"/>
    </row>
    <row r="434" spans="1:49" ht="12.75" hidden="1" outlineLevel="1">
      <c r="A434" s="467"/>
      <c r="B434" s="467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61"/>
      <c r="AI434" s="58"/>
      <c r="AJ434" s="58"/>
      <c r="AK434" s="58"/>
      <c r="AL434" s="229"/>
      <c r="AM434" s="58"/>
      <c r="AN434" s="229"/>
      <c r="AO434" s="58"/>
      <c r="AP434" s="229"/>
      <c r="AQ434" s="229"/>
      <c r="AR434" s="229"/>
      <c r="AS434" s="55"/>
      <c r="AT434" s="55"/>
      <c r="AU434" s="55"/>
      <c r="AV434" s="55"/>
      <c r="AW434" s="55"/>
    </row>
    <row r="435" spans="1:49" ht="12.75" hidden="1" outlineLevel="1">
      <c r="A435" s="467"/>
      <c r="B435" s="467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61"/>
      <c r="AI435" s="58" t="s">
        <v>341</v>
      </c>
      <c r="AJ435" s="58"/>
      <c r="AK435" s="58"/>
      <c r="AL435" s="229"/>
      <c r="AM435" s="58"/>
      <c r="AN435" s="229"/>
      <c r="AO435" s="58"/>
      <c r="AP435" s="229"/>
      <c r="AQ435" s="229"/>
      <c r="AR435" s="229"/>
      <c r="AS435" s="55"/>
      <c r="AT435" s="55"/>
      <c r="AU435" s="55"/>
      <c r="AV435" s="55"/>
      <c r="AW435" s="55"/>
    </row>
    <row r="436" spans="1:49" ht="12.75" hidden="1" outlineLevel="1">
      <c r="A436" s="467"/>
      <c r="B436" s="467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61"/>
      <c r="AI436" s="58"/>
      <c r="AJ436" s="58" t="s">
        <v>583</v>
      </c>
      <c r="AK436" s="58"/>
      <c r="AL436" s="229"/>
      <c r="AM436" s="58"/>
      <c r="AN436" s="229"/>
      <c r="AO436" s="58"/>
      <c r="AP436" s="229"/>
      <c r="AQ436" s="229"/>
      <c r="AR436" s="229"/>
      <c r="AS436" s="55"/>
      <c r="AT436" s="55"/>
      <c r="AU436" s="55"/>
      <c r="AV436" s="55"/>
      <c r="AW436" s="55"/>
    </row>
    <row r="437" spans="1:49" ht="12.75" hidden="1" outlineLevel="1">
      <c r="A437" s="467"/>
      <c r="B437" s="467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61"/>
      <c r="AI437" s="58" t="s">
        <v>800</v>
      </c>
      <c r="AJ437" s="58" t="s">
        <v>814</v>
      </c>
      <c r="AK437" s="58"/>
      <c r="AL437" s="229"/>
      <c r="AM437" s="58"/>
      <c r="AN437" s="229"/>
      <c r="AO437" s="58"/>
      <c r="AP437" s="229"/>
      <c r="AQ437" s="229"/>
      <c r="AR437" s="229"/>
      <c r="AS437" s="55"/>
      <c r="AT437" s="55"/>
      <c r="AU437" s="55"/>
      <c r="AV437" s="55"/>
      <c r="AW437" s="55"/>
    </row>
    <row r="438" spans="1:49" ht="12.75" hidden="1" outlineLevel="1">
      <c r="A438" s="467"/>
      <c r="B438" s="467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61"/>
      <c r="AI438" s="58"/>
      <c r="AJ438" s="58"/>
      <c r="AK438" s="58" t="s">
        <v>295</v>
      </c>
      <c r="AL438" s="229" t="s">
        <v>1</v>
      </c>
      <c r="AM438" s="58" t="s">
        <v>300</v>
      </c>
      <c r="AN438" s="229"/>
      <c r="AO438" s="58"/>
      <c r="AP438" s="229"/>
      <c r="AQ438" s="229"/>
      <c r="AR438" s="229"/>
      <c r="AS438" s="55"/>
      <c r="AT438" s="55"/>
      <c r="AU438" s="55"/>
      <c r="AV438" s="55"/>
      <c r="AW438" s="55"/>
    </row>
    <row r="439" spans="1:49" ht="12.75" hidden="1" outlineLevel="1">
      <c r="A439" s="468"/>
      <c r="B439" s="468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62"/>
      <c r="AI439" s="59"/>
      <c r="AJ439" s="59"/>
      <c r="AK439" s="59" t="s">
        <v>349</v>
      </c>
      <c r="AL439" s="230" t="s">
        <v>36</v>
      </c>
      <c r="AM439" s="59" t="s">
        <v>191</v>
      </c>
      <c r="AN439" s="230" t="s">
        <v>171</v>
      </c>
      <c r="AO439" s="59" t="s">
        <v>351</v>
      </c>
      <c r="AP439" s="229"/>
      <c r="AQ439" s="229"/>
      <c r="AR439" s="229"/>
      <c r="AS439" s="55"/>
      <c r="AT439" s="55"/>
      <c r="AU439" s="55"/>
      <c r="AV439" s="55"/>
      <c r="AW439" s="55"/>
    </row>
    <row r="440" spans="1:49" ht="12.75" hidden="1" outlineLevel="1">
      <c r="A440" s="468">
        <v>33</v>
      </c>
      <c r="B440" s="468" t="s">
        <v>246</v>
      </c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61"/>
      <c r="AJ440" s="58"/>
      <c r="AK440" s="229"/>
      <c r="AL440" s="229"/>
      <c r="AM440" s="229"/>
      <c r="AN440" s="229"/>
      <c r="AO440" s="229"/>
      <c r="AP440" s="229"/>
      <c r="AQ440" s="229"/>
      <c r="AR440" s="229"/>
      <c r="AS440" s="55"/>
      <c r="AT440" s="55"/>
      <c r="AU440" s="55"/>
      <c r="AV440" s="55"/>
      <c r="AW440" s="55"/>
    </row>
    <row r="441" spans="1:49" ht="12.75" hidden="1" outlineLevel="1">
      <c r="A441" s="469"/>
      <c r="B441" s="469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61"/>
      <c r="AJ441" s="58"/>
      <c r="AK441" s="229"/>
      <c r="AL441" s="229"/>
      <c r="AM441" s="229"/>
      <c r="AN441" s="229"/>
      <c r="AO441" s="229"/>
      <c r="AP441" s="229"/>
      <c r="AQ441" s="229"/>
      <c r="AR441" s="229"/>
      <c r="AS441" s="55"/>
      <c r="AT441" s="55"/>
      <c r="AU441" s="55"/>
      <c r="AV441" s="55"/>
      <c r="AW441" s="55"/>
    </row>
    <row r="442" spans="1:49" ht="12.75" hidden="1" outlineLevel="1">
      <c r="A442" s="469"/>
      <c r="B442" s="469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61"/>
      <c r="AJ442" s="58"/>
      <c r="AK442" s="229"/>
      <c r="AL442" s="229"/>
      <c r="AM442" s="229"/>
      <c r="AN442" s="229"/>
      <c r="AO442" s="229"/>
      <c r="AP442" s="229"/>
      <c r="AQ442" s="229"/>
      <c r="AR442" s="229"/>
      <c r="AS442" s="55"/>
      <c r="AT442" s="55"/>
      <c r="AU442" s="55"/>
      <c r="AV442" s="55"/>
      <c r="AW442" s="55"/>
    </row>
    <row r="443" spans="1:49" ht="12.75" hidden="1" outlineLevel="1">
      <c r="A443" s="469"/>
      <c r="B443" s="469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61"/>
      <c r="AJ443" s="58"/>
      <c r="AK443" s="229"/>
      <c r="AL443" s="229"/>
      <c r="AM443" s="229"/>
      <c r="AN443" s="229"/>
      <c r="AO443" s="229"/>
      <c r="AP443" s="229"/>
      <c r="AQ443" s="229"/>
      <c r="AR443" s="229"/>
      <c r="AS443" s="55"/>
      <c r="AT443" s="55"/>
      <c r="AU443" s="55"/>
      <c r="AV443" s="55"/>
      <c r="AW443" s="55"/>
    </row>
    <row r="444" spans="1:49" ht="12.75" hidden="1" outlineLevel="1">
      <c r="A444" s="469"/>
      <c r="B444" s="469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61"/>
      <c r="AJ444" s="58"/>
      <c r="AK444" s="229"/>
      <c r="AL444" s="229"/>
      <c r="AM444" s="229"/>
      <c r="AN444" s="229"/>
      <c r="AO444" s="229"/>
      <c r="AP444" s="229"/>
      <c r="AQ444" s="229"/>
      <c r="AR444" s="229"/>
      <c r="AS444" s="55"/>
      <c r="AT444" s="55"/>
      <c r="AU444" s="55"/>
      <c r="AV444" s="55"/>
      <c r="AW444" s="55"/>
    </row>
    <row r="445" spans="1:49" ht="12.75" hidden="1" outlineLevel="1">
      <c r="A445" s="469"/>
      <c r="B445" s="469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61"/>
      <c r="AJ445" s="58"/>
      <c r="AK445" s="229"/>
      <c r="AL445" s="229"/>
      <c r="AM445" s="229"/>
      <c r="AN445" s="229"/>
      <c r="AO445" s="229"/>
      <c r="AP445" s="229"/>
      <c r="AQ445" s="229"/>
      <c r="AR445" s="229"/>
      <c r="AS445" s="55"/>
      <c r="AT445" s="55"/>
      <c r="AU445" s="55"/>
      <c r="AV445" s="55"/>
      <c r="AW445" s="55"/>
    </row>
    <row r="446" spans="1:49" ht="12.75" hidden="1" outlineLevel="1">
      <c r="A446" s="469"/>
      <c r="B446" s="469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61"/>
      <c r="AJ446" s="58"/>
      <c r="AK446" s="229"/>
      <c r="AL446" s="229"/>
      <c r="AM446" s="229"/>
      <c r="AN446" s="229"/>
      <c r="AO446" s="229"/>
      <c r="AP446" s="229"/>
      <c r="AQ446" s="229"/>
      <c r="AR446" s="229"/>
      <c r="AS446" s="55"/>
      <c r="AT446" s="55"/>
      <c r="AU446" s="55"/>
      <c r="AV446" s="55"/>
      <c r="AW446" s="55"/>
    </row>
    <row r="447" spans="1:49" ht="12.75" hidden="1" outlineLevel="1">
      <c r="A447" s="469"/>
      <c r="B447" s="469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61"/>
      <c r="AJ447" s="58"/>
      <c r="AK447" s="229"/>
      <c r="AL447" s="229"/>
      <c r="AM447" s="229"/>
      <c r="AN447" s="229"/>
      <c r="AO447" s="229"/>
      <c r="AP447" s="229"/>
      <c r="AQ447" s="229"/>
      <c r="AR447" s="229"/>
      <c r="AS447" s="55"/>
      <c r="AT447" s="55"/>
      <c r="AU447" s="55"/>
      <c r="AV447" s="55"/>
      <c r="AW447" s="55"/>
    </row>
    <row r="448" spans="1:49" ht="12.75" hidden="1" outlineLevel="1">
      <c r="A448" s="469"/>
      <c r="B448" s="469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61"/>
      <c r="AJ448" s="58"/>
      <c r="AK448" s="229"/>
      <c r="AL448" s="229"/>
      <c r="AM448" s="229"/>
      <c r="AN448" s="229"/>
      <c r="AO448" s="229"/>
      <c r="AP448" s="229"/>
      <c r="AQ448" s="229"/>
      <c r="AR448" s="229"/>
      <c r="AS448" s="55"/>
      <c r="AT448" s="55"/>
      <c r="AU448" s="55"/>
      <c r="AV448" s="55"/>
      <c r="AW448" s="55"/>
    </row>
    <row r="449" spans="1:49" ht="12.75" hidden="1" outlineLevel="1">
      <c r="A449" s="469"/>
      <c r="B449" s="469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61"/>
      <c r="AJ449" s="58"/>
      <c r="AK449" s="229"/>
      <c r="AL449" s="229"/>
      <c r="AM449" s="229"/>
      <c r="AN449" s="229"/>
      <c r="AO449" s="229"/>
      <c r="AP449" s="229"/>
      <c r="AQ449" s="229"/>
      <c r="AR449" s="229"/>
      <c r="AS449" s="55"/>
      <c r="AT449" s="55"/>
      <c r="AU449" s="55"/>
      <c r="AV449" s="55"/>
      <c r="AW449" s="55"/>
    </row>
    <row r="450" spans="1:49" ht="12.75" hidden="1" outlineLevel="1">
      <c r="A450" s="469"/>
      <c r="B450" s="46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62"/>
      <c r="AJ450" s="59" t="s">
        <v>807</v>
      </c>
      <c r="AK450" s="423"/>
      <c r="AL450" s="229"/>
      <c r="AM450" s="229"/>
      <c r="AN450" s="229"/>
      <c r="AO450" s="229"/>
      <c r="AP450" s="229"/>
      <c r="AQ450" s="229"/>
      <c r="AR450" s="229"/>
      <c r="AS450" s="55"/>
      <c r="AT450" s="55"/>
      <c r="AU450" s="55"/>
      <c r="AV450" s="55"/>
      <c r="AW450" s="55"/>
    </row>
    <row r="451" spans="1:49" ht="12.75" hidden="1" outlineLevel="1">
      <c r="A451" s="469">
        <v>34</v>
      </c>
      <c r="B451" s="469" t="s">
        <v>441</v>
      </c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60"/>
      <c r="AK451" s="423"/>
      <c r="AL451" s="237"/>
      <c r="AM451" s="237"/>
      <c r="AN451" s="237"/>
      <c r="AO451" s="237"/>
      <c r="AP451" s="237"/>
      <c r="AQ451" s="237"/>
      <c r="AR451" s="237"/>
      <c r="AS451" s="55"/>
      <c r="AT451" s="55"/>
      <c r="AU451" s="55"/>
      <c r="AV451" s="55"/>
      <c r="AW451" s="55"/>
    </row>
    <row r="452" spans="1:49" ht="12.75" hidden="1" outlineLevel="1">
      <c r="A452" s="469"/>
      <c r="B452" s="469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61"/>
      <c r="AK452" s="423"/>
      <c r="AL452" s="237"/>
      <c r="AM452" s="237"/>
      <c r="AN452" s="237"/>
      <c r="AO452" s="237"/>
      <c r="AP452" s="237"/>
      <c r="AQ452" s="237"/>
      <c r="AR452" s="237"/>
      <c r="AS452" s="55"/>
      <c r="AT452" s="55"/>
      <c r="AU452" s="55"/>
      <c r="AV452" s="55"/>
      <c r="AW452" s="55"/>
    </row>
    <row r="453" spans="1:49" ht="12.75" hidden="1" outlineLevel="1">
      <c r="A453" s="469"/>
      <c r="B453" s="469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61"/>
      <c r="AK453" s="423"/>
      <c r="AL453" s="237"/>
      <c r="AM453" s="237"/>
      <c r="AN453" s="237"/>
      <c r="AO453" s="237"/>
      <c r="AP453" s="237"/>
      <c r="AQ453" s="237"/>
      <c r="AR453" s="237"/>
      <c r="AS453" s="55"/>
      <c r="AT453" s="55"/>
      <c r="AU453" s="55"/>
      <c r="AV453" s="55"/>
      <c r="AW453" s="55"/>
    </row>
    <row r="454" spans="1:49" ht="12.75" hidden="1" outlineLevel="1">
      <c r="A454" s="469"/>
      <c r="B454" s="469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61"/>
      <c r="AK454" s="423"/>
      <c r="AL454" s="237"/>
      <c r="AM454" s="237"/>
      <c r="AN454" s="237"/>
      <c r="AO454" s="237"/>
      <c r="AP454" s="237"/>
      <c r="AQ454" s="237"/>
      <c r="AR454" s="237"/>
      <c r="AS454" s="55"/>
      <c r="AT454" s="55"/>
      <c r="AU454" s="55"/>
      <c r="AV454" s="55"/>
      <c r="AW454" s="55"/>
    </row>
    <row r="455" spans="1:49" ht="12.75" hidden="1" outlineLevel="1">
      <c r="A455" s="469"/>
      <c r="B455" s="469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61"/>
      <c r="AK455" s="423"/>
      <c r="AL455" s="237"/>
      <c r="AM455" s="237"/>
      <c r="AN455" s="237"/>
      <c r="AO455" s="237"/>
      <c r="AP455" s="237"/>
      <c r="AQ455" s="237"/>
      <c r="AR455" s="237"/>
      <c r="AS455" s="55"/>
      <c r="AT455" s="55"/>
      <c r="AU455" s="55"/>
      <c r="AV455" s="55"/>
      <c r="AW455" s="55"/>
    </row>
    <row r="456" spans="1:49" ht="12.75" hidden="1" outlineLevel="1">
      <c r="A456" s="469"/>
      <c r="B456" s="469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61"/>
      <c r="AK456" s="423"/>
      <c r="AL456" s="237"/>
      <c r="AM456" s="237"/>
      <c r="AN456" s="237"/>
      <c r="AO456" s="237"/>
      <c r="AP456" s="237"/>
      <c r="AQ456" s="237"/>
      <c r="AR456" s="237"/>
      <c r="AS456" s="55"/>
      <c r="AT456" s="55"/>
      <c r="AU456" s="55"/>
      <c r="AV456" s="55"/>
      <c r="AW456" s="55"/>
    </row>
    <row r="457" spans="1:49" ht="12.75" hidden="1" outlineLevel="1">
      <c r="A457" s="469"/>
      <c r="B457" s="469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61"/>
      <c r="AK457" s="423"/>
      <c r="AL457" s="237"/>
      <c r="AM457" s="237"/>
      <c r="AN457" s="237"/>
      <c r="AO457" s="237"/>
      <c r="AP457" s="237"/>
      <c r="AQ457" s="237"/>
      <c r="AR457" s="237"/>
      <c r="AS457" s="55"/>
      <c r="AT457" s="55"/>
      <c r="AU457" s="55"/>
      <c r="AV457" s="55"/>
      <c r="AW457" s="55"/>
    </row>
    <row r="458" spans="1:49" ht="12.75" hidden="1" outlineLevel="1">
      <c r="A458" s="469"/>
      <c r="B458" s="469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61"/>
      <c r="AK458" s="423"/>
      <c r="AL458" s="237"/>
      <c r="AM458" s="237"/>
      <c r="AN458" s="237"/>
      <c r="AO458" s="237"/>
      <c r="AP458" s="237"/>
      <c r="AQ458" s="237"/>
      <c r="AR458" s="237"/>
      <c r="AS458" s="55"/>
      <c r="AT458" s="55"/>
      <c r="AU458" s="55"/>
      <c r="AV458" s="55"/>
      <c r="AW458" s="55"/>
    </row>
    <row r="459" spans="1:49" ht="12.75" hidden="1" outlineLevel="1">
      <c r="A459" s="469"/>
      <c r="B459" s="469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61"/>
      <c r="AK459" s="423"/>
      <c r="AL459" s="237"/>
      <c r="AM459" s="237"/>
      <c r="AN459" s="237"/>
      <c r="AO459" s="237"/>
      <c r="AP459" s="237"/>
      <c r="AQ459" s="237"/>
      <c r="AR459" s="237"/>
      <c r="AS459" s="55"/>
      <c r="AT459" s="55"/>
      <c r="AU459" s="55"/>
      <c r="AV459" s="55"/>
      <c r="AW459" s="55"/>
    </row>
    <row r="460" spans="1:49" ht="12.75" hidden="1" outlineLevel="1">
      <c r="A460" s="469"/>
      <c r="B460" s="469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61"/>
      <c r="AK460" s="423"/>
      <c r="AL460" s="237"/>
      <c r="AM460" s="237"/>
      <c r="AN460" s="237"/>
      <c r="AO460" s="237"/>
      <c r="AP460" s="237"/>
      <c r="AQ460" s="237"/>
      <c r="AR460" s="237"/>
      <c r="AS460" s="55"/>
      <c r="AT460" s="55"/>
      <c r="AU460" s="55"/>
      <c r="AV460" s="55"/>
      <c r="AW460" s="55"/>
    </row>
    <row r="461" spans="1:49" ht="12.75" hidden="1" outlineLevel="1">
      <c r="A461" s="469"/>
      <c r="B461" s="46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2"/>
      <c r="AK461" s="423"/>
      <c r="AL461" s="237"/>
      <c r="AM461" s="237"/>
      <c r="AN461" s="237"/>
      <c r="AO461" s="237"/>
      <c r="AP461" s="237"/>
      <c r="AQ461" s="237"/>
      <c r="AR461" s="237"/>
      <c r="AS461" s="55"/>
      <c r="AT461" s="55"/>
      <c r="AU461" s="55"/>
      <c r="AV461" s="55"/>
      <c r="AW461" s="55"/>
    </row>
    <row r="462" spans="1:49" ht="12.75" hidden="1" outlineLevel="1">
      <c r="A462" s="466">
        <v>35</v>
      </c>
      <c r="B462" s="466" t="s">
        <v>965</v>
      </c>
      <c r="C462" s="234"/>
      <c r="D462" s="234"/>
      <c r="E462" s="234"/>
      <c r="F462" s="261"/>
      <c r="G462" s="234"/>
      <c r="H462" s="234"/>
      <c r="I462" s="234"/>
      <c r="J462" s="261"/>
      <c r="K462" s="261"/>
      <c r="L462" s="234"/>
      <c r="M462" s="234"/>
      <c r="N462" s="234"/>
      <c r="O462" s="234"/>
      <c r="P462" s="261"/>
      <c r="Q462" s="234"/>
      <c r="R462" s="234"/>
      <c r="S462" s="261"/>
      <c r="T462" s="234"/>
      <c r="U462" s="261"/>
      <c r="V462" s="261"/>
      <c r="W462" s="234"/>
      <c r="X462" s="234"/>
      <c r="Y462" s="234"/>
      <c r="Z462" s="261"/>
      <c r="AA462" s="288"/>
      <c r="AB462" s="234"/>
      <c r="AC462" s="234"/>
      <c r="AD462" s="234"/>
      <c r="AE462" s="234"/>
      <c r="AF462" s="234"/>
      <c r="AG462" s="234"/>
      <c r="AH462" s="234"/>
      <c r="AI462" s="234"/>
      <c r="AJ462" s="234"/>
      <c r="AK462" s="60"/>
      <c r="AL462" s="257"/>
      <c r="AM462" s="257"/>
      <c r="AN462" s="257"/>
      <c r="AO462" s="257"/>
      <c r="AP462" s="257"/>
      <c r="AQ462" s="257"/>
      <c r="AR462" s="257"/>
      <c r="AS462" s="55"/>
      <c r="AT462" s="55"/>
      <c r="AU462" s="55"/>
      <c r="AV462" s="55"/>
      <c r="AW462" s="55"/>
    </row>
    <row r="463" spans="1:49" ht="12.75" hidden="1" outlineLevel="1">
      <c r="A463" s="467"/>
      <c r="B463" s="467"/>
      <c r="C463" s="235"/>
      <c r="D463" s="235"/>
      <c r="E463" s="235"/>
      <c r="F463" s="262"/>
      <c r="G463" s="235"/>
      <c r="H463" s="235"/>
      <c r="I463" s="235"/>
      <c r="J463" s="262"/>
      <c r="K463" s="262"/>
      <c r="L463" s="235"/>
      <c r="M463" s="235"/>
      <c r="N463" s="235"/>
      <c r="O463" s="235"/>
      <c r="P463" s="262"/>
      <c r="Q463" s="235"/>
      <c r="R463" s="235"/>
      <c r="S463" s="262"/>
      <c r="T463" s="235"/>
      <c r="U463" s="262"/>
      <c r="V463" s="262"/>
      <c r="W463" s="235"/>
      <c r="X463" s="235"/>
      <c r="Y463" s="235"/>
      <c r="Z463" s="262"/>
      <c r="AA463" s="289"/>
      <c r="AB463" s="235"/>
      <c r="AC463" s="235"/>
      <c r="AD463" s="235"/>
      <c r="AE463" s="235"/>
      <c r="AF463" s="235"/>
      <c r="AG463" s="235"/>
      <c r="AH463" s="235"/>
      <c r="AI463" s="235"/>
      <c r="AJ463" s="235"/>
      <c r="AK463" s="61"/>
      <c r="AL463" s="258"/>
      <c r="AM463" s="258"/>
      <c r="AN463" s="258"/>
      <c r="AO463" s="258"/>
      <c r="AP463" s="258"/>
      <c r="AQ463" s="258"/>
      <c r="AR463" s="258"/>
      <c r="AS463" s="55"/>
      <c r="AT463" s="55"/>
      <c r="AU463" s="55"/>
      <c r="AV463" s="55"/>
      <c r="AW463" s="55"/>
    </row>
    <row r="464" spans="1:49" ht="12.75" hidden="1" outlineLevel="1">
      <c r="A464" s="467"/>
      <c r="B464" s="467"/>
      <c r="C464" s="235"/>
      <c r="D464" s="235"/>
      <c r="E464" s="235"/>
      <c r="F464" s="262"/>
      <c r="G464" s="235"/>
      <c r="H464" s="235"/>
      <c r="I464" s="235"/>
      <c r="J464" s="262"/>
      <c r="K464" s="262"/>
      <c r="L464" s="235"/>
      <c r="M464" s="235"/>
      <c r="N464" s="235"/>
      <c r="O464" s="235"/>
      <c r="P464" s="262"/>
      <c r="Q464" s="235"/>
      <c r="R464" s="235"/>
      <c r="S464" s="262"/>
      <c r="T464" s="235"/>
      <c r="U464" s="262"/>
      <c r="V464" s="262"/>
      <c r="W464" s="235"/>
      <c r="X464" s="235"/>
      <c r="Y464" s="235"/>
      <c r="Z464" s="262"/>
      <c r="AA464" s="289"/>
      <c r="AB464" s="235"/>
      <c r="AC464" s="235"/>
      <c r="AD464" s="235"/>
      <c r="AE464" s="235"/>
      <c r="AF464" s="235"/>
      <c r="AG464" s="235"/>
      <c r="AH464" s="235"/>
      <c r="AI464" s="235"/>
      <c r="AJ464" s="235"/>
      <c r="AK464" s="61"/>
      <c r="AL464" s="258"/>
      <c r="AM464" s="258"/>
      <c r="AN464" s="258"/>
      <c r="AO464" s="258"/>
      <c r="AP464" s="258"/>
      <c r="AQ464" s="258"/>
      <c r="AR464" s="258"/>
      <c r="AS464" s="55"/>
      <c r="AT464" s="55"/>
      <c r="AU464" s="55"/>
      <c r="AV464" s="55"/>
      <c r="AW464" s="55"/>
    </row>
    <row r="465" spans="1:49" ht="12.75" hidden="1" outlineLevel="1">
      <c r="A465" s="467"/>
      <c r="B465" s="467"/>
      <c r="C465" s="235"/>
      <c r="D465" s="235"/>
      <c r="E465" s="235"/>
      <c r="F465" s="262"/>
      <c r="G465" s="235"/>
      <c r="H465" s="235"/>
      <c r="I465" s="235"/>
      <c r="J465" s="262"/>
      <c r="K465" s="262"/>
      <c r="L465" s="235"/>
      <c r="M465" s="235"/>
      <c r="N465" s="235"/>
      <c r="O465" s="235"/>
      <c r="P465" s="262"/>
      <c r="Q465" s="235"/>
      <c r="R465" s="235"/>
      <c r="S465" s="262"/>
      <c r="T465" s="235"/>
      <c r="U465" s="262"/>
      <c r="V465" s="262"/>
      <c r="W465" s="235"/>
      <c r="X465" s="235"/>
      <c r="Y465" s="235"/>
      <c r="Z465" s="262"/>
      <c r="AA465" s="289"/>
      <c r="AB465" s="235"/>
      <c r="AC465" s="235"/>
      <c r="AD465" s="235"/>
      <c r="AE465" s="235"/>
      <c r="AF465" s="235"/>
      <c r="AG465" s="235"/>
      <c r="AH465" s="235"/>
      <c r="AI465" s="235"/>
      <c r="AJ465" s="235"/>
      <c r="AK465" s="61"/>
      <c r="AL465" s="258"/>
      <c r="AM465" s="258"/>
      <c r="AN465" s="258"/>
      <c r="AO465" s="258"/>
      <c r="AP465" s="258"/>
      <c r="AQ465" s="258"/>
      <c r="AR465" s="258"/>
      <c r="AS465" s="55"/>
      <c r="AT465" s="55"/>
      <c r="AU465" s="55"/>
      <c r="AV465" s="55"/>
      <c r="AW465" s="55"/>
    </row>
    <row r="466" spans="1:49" ht="12.75" hidden="1" outlineLevel="1">
      <c r="A466" s="467"/>
      <c r="B466" s="467"/>
      <c r="C466" s="235"/>
      <c r="D466" s="235"/>
      <c r="E466" s="235"/>
      <c r="F466" s="262"/>
      <c r="G466" s="235"/>
      <c r="H466" s="235"/>
      <c r="I466" s="235"/>
      <c r="J466" s="262"/>
      <c r="K466" s="262"/>
      <c r="L466" s="235"/>
      <c r="M466" s="235"/>
      <c r="N466" s="235"/>
      <c r="O466" s="235"/>
      <c r="P466" s="262"/>
      <c r="Q466" s="235"/>
      <c r="R466" s="235"/>
      <c r="S466" s="262"/>
      <c r="T466" s="235"/>
      <c r="U466" s="262"/>
      <c r="V466" s="262"/>
      <c r="W466" s="235"/>
      <c r="X466" s="235"/>
      <c r="Y466" s="235"/>
      <c r="Z466" s="262"/>
      <c r="AA466" s="289"/>
      <c r="AB466" s="235"/>
      <c r="AC466" s="235"/>
      <c r="AD466" s="235"/>
      <c r="AE466" s="235"/>
      <c r="AF466" s="235"/>
      <c r="AG466" s="235"/>
      <c r="AH466" s="235"/>
      <c r="AI466" s="235"/>
      <c r="AJ466" s="235"/>
      <c r="AK466" s="61"/>
      <c r="AL466" s="258"/>
      <c r="AM466" s="258"/>
      <c r="AN466" s="258"/>
      <c r="AO466" s="258"/>
      <c r="AP466" s="258"/>
      <c r="AQ466" s="258"/>
      <c r="AR466" s="258"/>
      <c r="AS466" s="55"/>
      <c r="AT466" s="55"/>
      <c r="AU466" s="55"/>
      <c r="AV466" s="55"/>
      <c r="AW466" s="55"/>
    </row>
    <row r="467" spans="1:49" ht="12.75" hidden="1" outlineLevel="1">
      <c r="A467" s="467"/>
      <c r="B467" s="467"/>
      <c r="C467" s="235"/>
      <c r="D467" s="235"/>
      <c r="E467" s="235"/>
      <c r="F467" s="262"/>
      <c r="G467" s="235"/>
      <c r="H467" s="235"/>
      <c r="I467" s="235"/>
      <c r="J467" s="262"/>
      <c r="K467" s="262"/>
      <c r="L467" s="235"/>
      <c r="M467" s="235"/>
      <c r="N467" s="235"/>
      <c r="O467" s="235"/>
      <c r="P467" s="262"/>
      <c r="Q467" s="235"/>
      <c r="R467" s="235"/>
      <c r="S467" s="262"/>
      <c r="T467" s="235"/>
      <c r="U467" s="262"/>
      <c r="V467" s="262"/>
      <c r="W467" s="235"/>
      <c r="X467" s="235"/>
      <c r="Y467" s="235"/>
      <c r="Z467" s="262"/>
      <c r="AA467" s="289"/>
      <c r="AB467" s="235"/>
      <c r="AC467" s="235"/>
      <c r="AD467" s="235"/>
      <c r="AE467" s="235"/>
      <c r="AF467" s="235"/>
      <c r="AG467" s="235"/>
      <c r="AH467" s="235"/>
      <c r="AI467" s="235"/>
      <c r="AJ467" s="235"/>
      <c r="AK467" s="61"/>
      <c r="AL467" s="258"/>
      <c r="AM467" s="258"/>
      <c r="AN467" s="258"/>
      <c r="AO467" s="258"/>
      <c r="AP467" s="258"/>
      <c r="AQ467" s="258"/>
      <c r="AR467" s="258"/>
      <c r="AS467" s="55"/>
      <c r="AT467" s="55"/>
      <c r="AU467" s="55"/>
      <c r="AV467" s="55"/>
      <c r="AW467" s="55"/>
    </row>
    <row r="468" spans="1:49" ht="12.75" hidden="1" outlineLevel="1">
      <c r="A468" s="467"/>
      <c r="B468" s="467"/>
      <c r="C468" s="235"/>
      <c r="D468" s="235"/>
      <c r="E468" s="235"/>
      <c r="F468" s="262"/>
      <c r="G468" s="235"/>
      <c r="H468" s="235"/>
      <c r="I468" s="235"/>
      <c r="J468" s="262"/>
      <c r="K468" s="262"/>
      <c r="L468" s="235"/>
      <c r="M468" s="235"/>
      <c r="N468" s="235"/>
      <c r="O468" s="235"/>
      <c r="P468" s="262"/>
      <c r="Q468" s="235"/>
      <c r="R468" s="235"/>
      <c r="S468" s="262"/>
      <c r="T468" s="235"/>
      <c r="U468" s="262"/>
      <c r="V468" s="262"/>
      <c r="W468" s="235"/>
      <c r="X468" s="235"/>
      <c r="Y468" s="235"/>
      <c r="Z468" s="262"/>
      <c r="AA468" s="289"/>
      <c r="AB468" s="235"/>
      <c r="AC468" s="235"/>
      <c r="AD468" s="235"/>
      <c r="AE468" s="235"/>
      <c r="AF468" s="235"/>
      <c r="AG468" s="235"/>
      <c r="AH468" s="235"/>
      <c r="AI468" s="235"/>
      <c r="AJ468" s="235"/>
      <c r="AK468" s="61"/>
      <c r="AL468" s="258"/>
      <c r="AM468" s="258"/>
      <c r="AN468" s="258"/>
      <c r="AO468" s="258"/>
      <c r="AP468" s="258"/>
      <c r="AQ468" s="258"/>
      <c r="AR468" s="258"/>
      <c r="AS468" s="55"/>
      <c r="AT468" s="55"/>
      <c r="AU468" s="55"/>
      <c r="AV468" s="55"/>
      <c r="AW468" s="55"/>
    </row>
    <row r="469" spans="1:49" ht="12.75" hidden="1" outlineLevel="1">
      <c r="A469" s="467"/>
      <c r="B469" s="467"/>
      <c r="C469" s="235"/>
      <c r="D469" s="235"/>
      <c r="E469" s="235"/>
      <c r="F469" s="262"/>
      <c r="G469" s="235"/>
      <c r="H469" s="235"/>
      <c r="I469" s="235"/>
      <c r="J469" s="262"/>
      <c r="K469" s="262"/>
      <c r="L469" s="235"/>
      <c r="M469" s="235"/>
      <c r="N469" s="235"/>
      <c r="O469" s="235"/>
      <c r="P469" s="262"/>
      <c r="Q469" s="235"/>
      <c r="R469" s="235"/>
      <c r="S469" s="262"/>
      <c r="T469" s="235"/>
      <c r="U469" s="262"/>
      <c r="V469" s="262"/>
      <c r="W469" s="235"/>
      <c r="X469" s="235"/>
      <c r="Y469" s="235"/>
      <c r="Z469" s="262"/>
      <c r="AA469" s="289"/>
      <c r="AB469" s="235"/>
      <c r="AC469" s="235"/>
      <c r="AD469" s="235"/>
      <c r="AE469" s="235"/>
      <c r="AF469" s="235"/>
      <c r="AG469" s="235"/>
      <c r="AH469" s="235"/>
      <c r="AI469" s="235"/>
      <c r="AJ469" s="235"/>
      <c r="AK469" s="61"/>
      <c r="AL469" s="258"/>
      <c r="AM469" s="258"/>
      <c r="AN469" s="258"/>
      <c r="AO469" s="258"/>
      <c r="AP469" s="258"/>
      <c r="AQ469" s="258"/>
      <c r="AR469" s="258"/>
      <c r="AS469" s="55"/>
      <c r="AT469" s="55"/>
      <c r="AU469" s="55"/>
      <c r="AV469" s="55"/>
      <c r="AW469" s="55"/>
    </row>
    <row r="470" spans="1:49" ht="12.75" hidden="1" outlineLevel="1">
      <c r="A470" s="467"/>
      <c r="B470" s="467"/>
      <c r="C470" s="235"/>
      <c r="D470" s="235"/>
      <c r="E470" s="235"/>
      <c r="F470" s="262"/>
      <c r="G470" s="235"/>
      <c r="H470" s="235"/>
      <c r="I470" s="235"/>
      <c r="J470" s="262"/>
      <c r="K470" s="262"/>
      <c r="L470" s="235"/>
      <c r="M470" s="235"/>
      <c r="N470" s="235"/>
      <c r="O470" s="235"/>
      <c r="P470" s="262"/>
      <c r="Q470" s="235"/>
      <c r="R470" s="235"/>
      <c r="S470" s="262"/>
      <c r="T470" s="235"/>
      <c r="U470" s="262"/>
      <c r="V470" s="262"/>
      <c r="W470" s="235"/>
      <c r="X470" s="235"/>
      <c r="Y470" s="235"/>
      <c r="Z470" s="262"/>
      <c r="AA470" s="289"/>
      <c r="AB470" s="235"/>
      <c r="AC470" s="235"/>
      <c r="AD470" s="235"/>
      <c r="AE470" s="235"/>
      <c r="AF470" s="235"/>
      <c r="AG470" s="235"/>
      <c r="AH470" s="235"/>
      <c r="AI470" s="235"/>
      <c r="AJ470" s="235"/>
      <c r="AK470" s="61"/>
      <c r="AL470" s="258"/>
      <c r="AM470" s="258"/>
      <c r="AN470" s="258"/>
      <c r="AO470" s="258"/>
      <c r="AP470" s="258"/>
      <c r="AQ470" s="258"/>
      <c r="AR470" s="258"/>
      <c r="AS470" s="55"/>
      <c r="AT470" s="55"/>
      <c r="AU470" s="55"/>
      <c r="AV470" s="55"/>
      <c r="AW470" s="55"/>
    </row>
    <row r="471" spans="1:49" ht="12.75" hidden="1" outlineLevel="1">
      <c r="A471" s="467"/>
      <c r="B471" s="467"/>
      <c r="C471" s="235"/>
      <c r="D471" s="235"/>
      <c r="E471" s="235"/>
      <c r="F471" s="262"/>
      <c r="G471" s="235"/>
      <c r="H471" s="235"/>
      <c r="I471" s="235"/>
      <c r="J471" s="262"/>
      <c r="K471" s="262"/>
      <c r="L471" s="235"/>
      <c r="M471" s="235"/>
      <c r="N471" s="235"/>
      <c r="O471" s="235"/>
      <c r="P471" s="262"/>
      <c r="Q471" s="235"/>
      <c r="R471" s="235"/>
      <c r="S471" s="262"/>
      <c r="T471" s="235"/>
      <c r="U471" s="262"/>
      <c r="V471" s="262"/>
      <c r="W471" s="235"/>
      <c r="X471" s="235"/>
      <c r="Y471" s="235"/>
      <c r="Z471" s="262"/>
      <c r="AA471" s="289"/>
      <c r="AB471" s="235"/>
      <c r="AC471" s="235"/>
      <c r="AD471" s="235"/>
      <c r="AE471" s="235"/>
      <c r="AF471" s="235"/>
      <c r="AG471" s="235"/>
      <c r="AH471" s="235"/>
      <c r="AI471" s="235"/>
      <c r="AJ471" s="235"/>
      <c r="AK471" s="61"/>
      <c r="AL471" s="258"/>
      <c r="AM471" s="258"/>
      <c r="AN471" s="258"/>
      <c r="AO471" s="258"/>
      <c r="AP471" s="258"/>
      <c r="AQ471" s="258"/>
      <c r="AR471" s="258"/>
      <c r="AS471" s="55"/>
      <c r="AT471" s="55"/>
      <c r="AU471" s="55"/>
      <c r="AV471" s="55"/>
      <c r="AW471" s="55"/>
    </row>
    <row r="472" spans="1:49" ht="12.75" hidden="1" outlineLevel="1">
      <c r="A472" s="467"/>
      <c r="B472" s="467"/>
      <c r="C472" s="235"/>
      <c r="D472" s="235"/>
      <c r="E472" s="235"/>
      <c r="F472" s="262"/>
      <c r="G472" s="235"/>
      <c r="H472" s="235"/>
      <c r="I472" s="235"/>
      <c r="J472" s="262"/>
      <c r="K472" s="262"/>
      <c r="L472" s="235"/>
      <c r="M472" s="235"/>
      <c r="N472" s="235"/>
      <c r="O472" s="235"/>
      <c r="P472" s="262"/>
      <c r="Q472" s="235"/>
      <c r="R472" s="235"/>
      <c r="S472" s="262"/>
      <c r="T472" s="235"/>
      <c r="U472" s="262"/>
      <c r="V472" s="262"/>
      <c r="W472" s="235"/>
      <c r="X472" s="235"/>
      <c r="Y472" s="235"/>
      <c r="Z472" s="262"/>
      <c r="AA472" s="289"/>
      <c r="AB472" s="235"/>
      <c r="AC472" s="235"/>
      <c r="AD472" s="235"/>
      <c r="AE472" s="235"/>
      <c r="AF472" s="235"/>
      <c r="AG472" s="235"/>
      <c r="AH472" s="235"/>
      <c r="AI472" s="235"/>
      <c r="AJ472" s="235"/>
      <c r="AK472" s="61"/>
      <c r="AL472" s="258"/>
      <c r="AM472" s="258"/>
      <c r="AN472" s="258"/>
      <c r="AO472" s="258"/>
      <c r="AP472" s="258"/>
      <c r="AQ472" s="258"/>
      <c r="AR472" s="258"/>
      <c r="AS472" s="55"/>
      <c r="AT472" s="55"/>
      <c r="AU472" s="55"/>
      <c r="AV472" s="55"/>
      <c r="AW472" s="55"/>
    </row>
    <row r="473" spans="1:49" ht="12.75" hidden="1" outlineLevel="1">
      <c r="A473" s="467"/>
      <c r="B473" s="467"/>
      <c r="C473" s="235"/>
      <c r="D473" s="235"/>
      <c r="E473" s="235"/>
      <c r="F473" s="262"/>
      <c r="G473" s="235"/>
      <c r="H473" s="235"/>
      <c r="I473" s="235"/>
      <c r="J473" s="262"/>
      <c r="K473" s="262"/>
      <c r="L473" s="235"/>
      <c r="M473" s="235"/>
      <c r="N473" s="235"/>
      <c r="O473" s="235"/>
      <c r="P473" s="262"/>
      <c r="Q473" s="235"/>
      <c r="R473" s="235"/>
      <c r="S473" s="262"/>
      <c r="T473" s="235"/>
      <c r="U473" s="262"/>
      <c r="V473" s="262"/>
      <c r="W473" s="235"/>
      <c r="X473" s="235"/>
      <c r="Y473" s="235"/>
      <c r="Z473" s="262"/>
      <c r="AA473" s="289"/>
      <c r="AB473" s="235"/>
      <c r="AC473" s="235"/>
      <c r="AD473" s="235"/>
      <c r="AE473" s="235"/>
      <c r="AF473" s="235"/>
      <c r="AG473" s="235"/>
      <c r="AH473" s="235"/>
      <c r="AI473" s="235"/>
      <c r="AJ473" s="235"/>
      <c r="AK473" s="61"/>
      <c r="AL473" s="258" t="s">
        <v>287</v>
      </c>
      <c r="AM473" s="258" t="s">
        <v>450</v>
      </c>
      <c r="AN473" s="258"/>
      <c r="AO473" s="258"/>
      <c r="AP473" s="258"/>
      <c r="AQ473" s="258"/>
      <c r="AR473" s="258"/>
      <c r="AS473" s="55"/>
      <c r="AT473" s="55"/>
      <c r="AU473" s="55"/>
      <c r="AV473" s="55"/>
      <c r="AW473" s="55"/>
    </row>
    <row r="474" spans="1:49" ht="12.75" hidden="1" outlineLevel="1">
      <c r="A474" s="467"/>
      <c r="B474" s="467"/>
      <c r="C474" s="235"/>
      <c r="D474" s="235"/>
      <c r="E474" s="235"/>
      <c r="F474" s="262"/>
      <c r="G474" s="235"/>
      <c r="H474" s="235"/>
      <c r="I474" s="235"/>
      <c r="J474" s="262"/>
      <c r="K474" s="262"/>
      <c r="L474" s="235"/>
      <c r="M474" s="235"/>
      <c r="N474" s="235"/>
      <c r="O474" s="235"/>
      <c r="P474" s="262"/>
      <c r="Q474" s="235"/>
      <c r="R474" s="235"/>
      <c r="S474" s="262"/>
      <c r="T474" s="235"/>
      <c r="U474" s="262"/>
      <c r="V474" s="262"/>
      <c r="W474" s="235"/>
      <c r="X474" s="235"/>
      <c r="Y474" s="235"/>
      <c r="Z474" s="262"/>
      <c r="AA474" s="289"/>
      <c r="AB474" s="235"/>
      <c r="AC474" s="235"/>
      <c r="AD474" s="235"/>
      <c r="AE474" s="235"/>
      <c r="AF474" s="235"/>
      <c r="AG474" s="235"/>
      <c r="AH474" s="235"/>
      <c r="AI474" s="235"/>
      <c r="AJ474" s="235"/>
      <c r="AK474" s="61"/>
      <c r="AL474" s="258" t="s">
        <v>593</v>
      </c>
      <c r="AM474" s="258" t="s">
        <v>86</v>
      </c>
      <c r="AN474" s="258" t="s">
        <v>196</v>
      </c>
      <c r="AO474" s="258" t="s">
        <v>497</v>
      </c>
      <c r="AP474" s="258"/>
      <c r="AQ474" s="258"/>
      <c r="AR474" s="258"/>
      <c r="AS474" s="55"/>
      <c r="AT474" s="55"/>
      <c r="AU474" s="55"/>
      <c r="AV474" s="55"/>
      <c r="AW474" s="55"/>
    </row>
    <row r="475" spans="1:49" ht="12.75" hidden="1" outlineLevel="1">
      <c r="A475" s="468"/>
      <c r="B475" s="468"/>
      <c r="C475" s="236"/>
      <c r="D475" s="236"/>
      <c r="E475" s="236"/>
      <c r="F475" s="263"/>
      <c r="G475" s="236"/>
      <c r="H475" s="236"/>
      <c r="I475" s="236"/>
      <c r="J475" s="263"/>
      <c r="K475" s="263"/>
      <c r="L475" s="236"/>
      <c r="M475" s="236"/>
      <c r="N475" s="236"/>
      <c r="O475" s="236"/>
      <c r="P475" s="263"/>
      <c r="Q475" s="236"/>
      <c r="R475" s="236"/>
      <c r="S475" s="263"/>
      <c r="T475" s="236"/>
      <c r="U475" s="263"/>
      <c r="V475" s="263"/>
      <c r="W475" s="236"/>
      <c r="X475" s="236"/>
      <c r="Y475" s="236"/>
      <c r="Z475" s="263"/>
      <c r="AA475" s="304"/>
      <c r="AB475" s="236"/>
      <c r="AC475" s="236"/>
      <c r="AD475" s="236"/>
      <c r="AE475" s="236"/>
      <c r="AF475" s="236"/>
      <c r="AG475" s="236"/>
      <c r="AH475" s="236"/>
      <c r="AI475" s="236"/>
      <c r="AJ475" s="236"/>
      <c r="AK475" s="62"/>
      <c r="AL475" s="259" t="s">
        <v>164</v>
      </c>
      <c r="AM475" s="259" t="s">
        <v>108</v>
      </c>
      <c r="AN475" s="259" t="s">
        <v>46</v>
      </c>
      <c r="AO475" s="259" t="s">
        <v>616</v>
      </c>
      <c r="AP475" s="259" t="s">
        <v>332</v>
      </c>
      <c r="AQ475" s="259" t="s">
        <v>295</v>
      </c>
      <c r="AR475" s="259" t="s">
        <v>31</v>
      </c>
      <c r="AS475" s="55"/>
      <c r="AT475" s="55"/>
      <c r="AU475" s="55"/>
      <c r="AV475" s="55"/>
      <c r="AW475" s="55"/>
    </row>
    <row r="476" spans="1:49" ht="12.75" hidden="1" outlineLevel="1">
      <c r="A476" s="466">
        <v>36</v>
      </c>
      <c r="B476" s="466" t="s">
        <v>964</v>
      </c>
      <c r="C476" s="234"/>
      <c r="D476" s="234"/>
      <c r="E476" s="234"/>
      <c r="F476" s="261"/>
      <c r="G476" s="234"/>
      <c r="H476" s="234"/>
      <c r="I476" s="234"/>
      <c r="J476" s="261"/>
      <c r="K476" s="261"/>
      <c r="L476" s="234"/>
      <c r="M476" s="234"/>
      <c r="N476" s="234"/>
      <c r="O476" s="234"/>
      <c r="P476" s="261"/>
      <c r="Q476" s="234"/>
      <c r="R476" s="234"/>
      <c r="S476" s="261"/>
      <c r="T476" s="234"/>
      <c r="U476" s="261"/>
      <c r="V476" s="261"/>
      <c r="W476" s="234"/>
      <c r="X476" s="234"/>
      <c r="Y476" s="234"/>
      <c r="Z476" s="261"/>
      <c r="AA476" s="288"/>
      <c r="AB476" s="234"/>
      <c r="AC476" s="234"/>
      <c r="AD476" s="234"/>
      <c r="AE476" s="234"/>
      <c r="AF476" s="234"/>
      <c r="AG476" s="234"/>
      <c r="AH476" s="234"/>
      <c r="AI476" s="234"/>
      <c r="AJ476" s="234"/>
      <c r="AK476" s="257"/>
      <c r="AL476" s="60"/>
      <c r="AM476" s="257"/>
      <c r="AN476" s="257"/>
      <c r="AO476" s="257"/>
      <c r="AP476" s="257"/>
      <c r="AQ476" s="257"/>
      <c r="AR476" s="257"/>
      <c r="AS476" s="55"/>
      <c r="AT476" s="55"/>
      <c r="AU476" s="55"/>
      <c r="AV476" s="55"/>
      <c r="AW476" s="55"/>
    </row>
    <row r="477" spans="1:49" ht="12.75" hidden="1" outlineLevel="1">
      <c r="A477" s="467"/>
      <c r="B477" s="467"/>
      <c r="C477" s="235"/>
      <c r="D477" s="235"/>
      <c r="E477" s="235"/>
      <c r="F477" s="262"/>
      <c r="G477" s="235"/>
      <c r="H477" s="235"/>
      <c r="I477" s="235"/>
      <c r="J477" s="262"/>
      <c r="K477" s="262"/>
      <c r="L477" s="235"/>
      <c r="M477" s="235"/>
      <c r="N477" s="235"/>
      <c r="O477" s="235"/>
      <c r="P477" s="262"/>
      <c r="Q477" s="235"/>
      <c r="R477" s="235"/>
      <c r="S477" s="262"/>
      <c r="T477" s="235"/>
      <c r="U477" s="262"/>
      <c r="V477" s="262"/>
      <c r="W477" s="235"/>
      <c r="X477" s="235"/>
      <c r="Y477" s="235"/>
      <c r="Z477" s="262"/>
      <c r="AA477" s="289"/>
      <c r="AB477" s="235"/>
      <c r="AC477" s="235"/>
      <c r="AD477" s="235"/>
      <c r="AE477" s="235"/>
      <c r="AF477" s="235"/>
      <c r="AG477" s="235"/>
      <c r="AH477" s="235"/>
      <c r="AI477" s="235"/>
      <c r="AJ477" s="235"/>
      <c r="AK477" s="258"/>
      <c r="AL477" s="61"/>
      <c r="AM477" s="258"/>
      <c r="AN477" s="258"/>
      <c r="AO477" s="258"/>
      <c r="AP477" s="258"/>
      <c r="AQ477" s="258"/>
      <c r="AR477" s="258"/>
      <c r="AS477" s="55"/>
      <c r="AT477" s="55"/>
      <c r="AU477" s="55"/>
      <c r="AV477" s="55"/>
      <c r="AW477" s="55"/>
    </row>
    <row r="478" spans="1:49" ht="12.75" hidden="1" outlineLevel="1">
      <c r="A478" s="467"/>
      <c r="B478" s="467"/>
      <c r="C478" s="235"/>
      <c r="D478" s="235"/>
      <c r="E478" s="235"/>
      <c r="F478" s="262"/>
      <c r="G478" s="235"/>
      <c r="H478" s="235"/>
      <c r="I478" s="235"/>
      <c r="J478" s="262"/>
      <c r="K478" s="262"/>
      <c r="L478" s="235"/>
      <c r="M478" s="235"/>
      <c r="N478" s="235"/>
      <c r="O478" s="235"/>
      <c r="P478" s="262"/>
      <c r="Q478" s="235"/>
      <c r="R478" s="235"/>
      <c r="S478" s="262"/>
      <c r="T478" s="235"/>
      <c r="U478" s="262"/>
      <c r="V478" s="262"/>
      <c r="W478" s="235"/>
      <c r="X478" s="235"/>
      <c r="Y478" s="235"/>
      <c r="Z478" s="262"/>
      <c r="AA478" s="289"/>
      <c r="AB478" s="235"/>
      <c r="AC478" s="235"/>
      <c r="AD478" s="235"/>
      <c r="AE478" s="235"/>
      <c r="AF478" s="235"/>
      <c r="AG478" s="235"/>
      <c r="AH478" s="235"/>
      <c r="AI478" s="235"/>
      <c r="AJ478" s="235"/>
      <c r="AK478" s="258"/>
      <c r="AL478" s="61"/>
      <c r="AM478" s="258"/>
      <c r="AN478" s="258"/>
      <c r="AO478" s="258"/>
      <c r="AP478" s="258"/>
      <c r="AQ478" s="258"/>
      <c r="AR478" s="258"/>
      <c r="AS478" s="55"/>
      <c r="AT478" s="55"/>
      <c r="AU478" s="55"/>
      <c r="AV478" s="55"/>
      <c r="AW478" s="55"/>
    </row>
    <row r="479" spans="1:49" ht="12.75" hidden="1" outlineLevel="1">
      <c r="A479" s="467"/>
      <c r="B479" s="467"/>
      <c r="C479" s="235"/>
      <c r="D479" s="235"/>
      <c r="E479" s="235"/>
      <c r="F479" s="262"/>
      <c r="G479" s="235"/>
      <c r="H479" s="235"/>
      <c r="I479" s="235"/>
      <c r="J479" s="262"/>
      <c r="K479" s="262"/>
      <c r="L479" s="235"/>
      <c r="M479" s="235"/>
      <c r="N479" s="235"/>
      <c r="O479" s="235"/>
      <c r="P479" s="262"/>
      <c r="Q479" s="235"/>
      <c r="R479" s="235"/>
      <c r="S479" s="262"/>
      <c r="T479" s="235"/>
      <c r="U479" s="262"/>
      <c r="V479" s="262"/>
      <c r="W479" s="235"/>
      <c r="X479" s="235"/>
      <c r="Y479" s="235"/>
      <c r="Z479" s="262"/>
      <c r="AA479" s="289"/>
      <c r="AB479" s="235"/>
      <c r="AC479" s="235"/>
      <c r="AD479" s="235"/>
      <c r="AE479" s="235"/>
      <c r="AF479" s="235"/>
      <c r="AG479" s="235"/>
      <c r="AH479" s="235"/>
      <c r="AI479" s="235"/>
      <c r="AJ479" s="235"/>
      <c r="AK479" s="258"/>
      <c r="AL479" s="61"/>
      <c r="AM479" s="258"/>
      <c r="AN479" s="258"/>
      <c r="AO479" s="258"/>
      <c r="AP479" s="258"/>
      <c r="AQ479" s="258"/>
      <c r="AR479" s="258"/>
      <c r="AS479" s="55"/>
      <c r="AT479" s="55"/>
      <c r="AU479" s="55"/>
      <c r="AV479" s="55"/>
      <c r="AW479" s="55"/>
    </row>
    <row r="480" spans="1:49" ht="12.75" hidden="1" outlineLevel="1">
      <c r="A480" s="467"/>
      <c r="B480" s="467"/>
      <c r="C480" s="235"/>
      <c r="D480" s="235"/>
      <c r="E480" s="235"/>
      <c r="F480" s="262"/>
      <c r="G480" s="235"/>
      <c r="H480" s="235"/>
      <c r="I480" s="235"/>
      <c r="J480" s="262"/>
      <c r="K480" s="262"/>
      <c r="L480" s="235"/>
      <c r="M480" s="235"/>
      <c r="N480" s="235"/>
      <c r="O480" s="235"/>
      <c r="P480" s="262"/>
      <c r="Q480" s="235"/>
      <c r="R480" s="235"/>
      <c r="S480" s="262"/>
      <c r="T480" s="235"/>
      <c r="U480" s="262"/>
      <c r="V480" s="262"/>
      <c r="W480" s="235"/>
      <c r="X480" s="235"/>
      <c r="Y480" s="235"/>
      <c r="Z480" s="262"/>
      <c r="AA480" s="289"/>
      <c r="AB480" s="235"/>
      <c r="AC480" s="235"/>
      <c r="AD480" s="235"/>
      <c r="AE480" s="235"/>
      <c r="AF480" s="235"/>
      <c r="AG480" s="235"/>
      <c r="AH480" s="235"/>
      <c r="AI480" s="235"/>
      <c r="AJ480" s="235"/>
      <c r="AK480" s="258"/>
      <c r="AL480" s="61"/>
      <c r="AM480" s="258"/>
      <c r="AN480" s="258"/>
      <c r="AO480" s="258"/>
      <c r="AP480" s="258"/>
      <c r="AQ480" s="258"/>
      <c r="AR480" s="258"/>
      <c r="AS480" s="55"/>
      <c r="AT480" s="55"/>
      <c r="AU480" s="55"/>
      <c r="AV480" s="55"/>
      <c r="AW480" s="55"/>
    </row>
    <row r="481" spans="1:49" ht="12.75" hidden="1" outlineLevel="1">
      <c r="A481" s="467"/>
      <c r="B481" s="467"/>
      <c r="C481" s="235"/>
      <c r="D481" s="235"/>
      <c r="E481" s="235"/>
      <c r="F481" s="262"/>
      <c r="G481" s="235"/>
      <c r="H481" s="235"/>
      <c r="I481" s="235"/>
      <c r="J481" s="262"/>
      <c r="K481" s="262"/>
      <c r="L481" s="235"/>
      <c r="M481" s="235"/>
      <c r="N481" s="235"/>
      <c r="O481" s="235"/>
      <c r="P481" s="262"/>
      <c r="Q481" s="235"/>
      <c r="R481" s="235"/>
      <c r="S481" s="262"/>
      <c r="T481" s="235"/>
      <c r="U481" s="262"/>
      <c r="V481" s="262"/>
      <c r="W481" s="235"/>
      <c r="X481" s="235"/>
      <c r="Y481" s="235"/>
      <c r="Z481" s="262"/>
      <c r="AA481" s="289"/>
      <c r="AB481" s="235"/>
      <c r="AC481" s="235"/>
      <c r="AD481" s="235"/>
      <c r="AE481" s="235"/>
      <c r="AF481" s="235"/>
      <c r="AG481" s="235"/>
      <c r="AH481" s="235"/>
      <c r="AI481" s="235"/>
      <c r="AJ481" s="235"/>
      <c r="AK481" s="258"/>
      <c r="AL481" s="61"/>
      <c r="AM481" s="258"/>
      <c r="AN481" s="258"/>
      <c r="AO481" s="258"/>
      <c r="AP481" s="258"/>
      <c r="AQ481" s="258"/>
      <c r="AR481" s="258"/>
      <c r="AS481" s="55"/>
      <c r="AT481" s="55"/>
      <c r="AU481" s="55"/>
      <c r="AV481" s="55"/>
      <c r="AW481" s="55"/>
    </row>
    <row r="482" spans="1:49" ht="12.75" hidden="1" outlineLevel="1">
      <c r="A482" s="467"/>
      <c r="B482" s="467"/>
      <c r="C482" s="235"/>
      <c r="D482" s="235"/>
      <c r="E482" s="235"/>
      <c r="F482" s="262"/>
      <c r="G482" s="235"/>
      <c r="H482" s="235"/>
      <c r="I482" s="235"/>
      <c r="J482" s="262"/>
      <c r="K482" s="262"/>
      <c r="L482" s="235"/>
      <c r="M482" s="235"/>
      <c r="N482" s="235"/>
      <c r="O482" s="235"/>
      <c r="P482" s="262"/>
      <c r="Q482" s="235"/>
      <c r="R482" s="235"/>
      <c r="S482" s="262"/>
      <c r="T482" s="235"/>
      <c r="U482" s="262"/>
      <c r="V482" s="262"/>
      <c r="W482" s="235"/>
      <c r="X482" s="235"/>
      <c r="Y482" s="235"/>
      <c r="Z482" s="262"/>
      <c r="AA482" s="289"/>
      <c r="AB482" s="235"/>
      <c r="AC482" s="235"/>
      <c r="AD482" s="235"/>
      <c r="AE482" s="235"/>
      <c r="AF482" s="235"/>
      <c r="AG482" s="235"/>
      <c r="AH482" s="235"/>
      <c r="AI482" s="235"/>
      <c r="AJ482" s="235"/>
      <c r="AK482" s="258"/>
      <c r="AL482" s="61"/>
      <c r="AM482" s="258"/>
      <c r="AN482" s="258"/>
      <c r="AO482" s="258"/>
      <c r="AP482" s="258"/>
      <c r="AQ482" s="258"/>
      <c r="AR482" s="258"/>
      <c r="AS482" s="55"/>
      <c r="AT482" s="55"/>
      <c r="AU482" s="55"/>
      <c r="AV482" s="55"/>
      <c r="AW482" s="55"/>
    </row>
    <row r="483" spans="1:49" ht="12.75" hidden="1" outlineLevel="1">
      <c r="A483" s="467"/>
      <c r="B483" s="467"/>
      <c r="C483" s="235"/>
      <c r="D483" s="235"/>
      <c r="E483" s="235"/>
      <c r="F483" s="262"/>
      <c r="G483" s="235"/>
      <c r="H483" s="235"/>
      <c r="I483" s="235"/>
      <c r="J483" s="262"/>
      <c r="K483" s="262"/>
      <c r="L483" s="235"/>
      <c r="M483" s="235"/>
      <c r="N483" s="235"/>
      <c r="O483" s="235"/>
      <c r="P483" s="262"/>
      <c r="Q483" s="235"/>
      <c r="R483" s="235"/>
      <c r="S483" s="262"/>
      <c r="T483" s="235"/>
      <c r="U483" s="262"/>
      <c r="V483" s="262"/>
      <c r="W483" s="235"/>
      <c r="X483" s="235"/>
      <c r="Y483" s="235"/>
      <c r="Z483" s="262"/>
      <c r="AA483" s="289"/>
      <c r="AB483" s="235"/>
      <c r="AC483" s="235"/>
      <c r="AD483" s="235"/>
      <c r="AE483" s="235"/>
      <c r="AF483" s="235"/>
      <c r="AG483" s="235"/>
      <c r="AH483" s="235"/>
      <c r="AI483" s="235"/>
      <c r="AJ483" s="235"/>
      <c r="AK483" s="258"/>
      <c r="AL483" s="61"/>
      <c r="AM483" s="258"/>
      <c r="AN483" s="258"/>
      <c r="AO483" s="258"/>
      <c r="AP483" s="258"/>
      <c r="AQ483" s="258"/>
      <c r="AR483" s="258"/>
      <c r="AS483" s="55"/>
      <c r="AT483" s="55"/>
      <c r="AU483" s="55"/>
      <c r="AV483" s="55"/>
      <c r="AW483" s="55"/>
    </row>
    <row r="484" spans="1:49" ht="12.75" hidden="1" outlineLevel="1">
      <c r="A484" s="467"/>
      <c r="B484" s="467"/>
      <c r="C484" s="235"/>
      <c r="D484" s="235"/>
      <c r="E484" s="235"/>
      <c r="F484" s="262"/>
      <c r="G484" s="235"/>
      <c r="H484" s="235"/>
      <c r="I484" s="235"/>
      <c r="J484" s="262"/>
      <c r="K484" s="262"/>
      <c r="L484" s="235"/>
      <c r="M484" s="235"/>
      <c r="N484" s="235"/>
      <c r="O484" s="235"/>
      <c r="P484" s="262"/>
      <c r="Q484" s="235"/>
      <c r="R484" s="235"/>
      <c r="S484" s="262"/>
      <c r="T484" s="235"/>
      <c r="U484" s="262"/>
      <c r="V484" s="262"/>
      <c r="W484" s="235"/>
      <c r="X484" s="235"/>
      <c r="Y484" s="235"/>
      <c r="Z484" s="262"/>
      <c r="AA484" s="289"/>
      <c r="AB484" s="235"/>
      <c r="AC484" s="235"/>
      <c r="AD484" s="235"/>
      <c r="AE484" s="235"/>
      <c r="AF484" s="235"/>
      <c r="AG484" s="235"/>
      <c r="AH484" s="235"/>
      <c r="AI484" s="235"/>
      <c r="AJ484" s="235"/>
      <c r="AK484" s="258"/>
      <c r="AL484" s="61"/>
      <c r="AM484" s="258"/>
      <c r="AN484" s="258"/>
      <c r="AO484" s="258"/>
      <c r="AP484" s="258"/>
      <c r="AQ484" s="258"/>
      <c r="AR484" s="258"/>
      <c r="AS484" s="55"/>
      <c r="AT484" s="55"/>
      <c r="AU484" s="55"/>
      <c r="AV484" s="55"/>
      <c r="AW484" s="55"/>
    </row>
    <row r="485" spans="1:49" ht="12.75" hidden="1" outlineLevel="1">
      <c r="A485" s="467"/>
      <c r="B485" s="467"/>
      <c r="C485" s="235"/>
      <c r="D485" s="235"/>
      <c r="E485" s="235"/>
      <c r="F485" s="262"/>
      <c r="G485" s="235"/>
      <c r="H485" s="235"/>
      <c r="I485" s="235"/>
      <c r="J485" s="262"/>
      <c r="K485" s="262"/>
      <c r="L485" s="235"/>
      <c r="M485" s="235"/>
      <c r="N485" s="235"/>
      <c r="O485" s="235"/>
      <c r="P485" s="262"/>
      <c r="Q485" s="235"/>
      <c r="R485" s="235"/>
      <c r="S485" s="262"/>
      <c r="T485" s="235"/>
      <c r="U485" s="262"/>
      <c r="V485" s="262"/>
      <c r="W485" s="235"/>
      <c r="X485" s="235"/>
      <c r="Y485" s="235"/>
      <c r="Z485" s="262"/>
      <c r="AA485" s="289"/>
      <c r="AB485" s="235"/>
      <c r="AC485" s="235"/>
      <c r="AD485" s="235"/>
      <c r="AE485" s="235"/>
      <c r="AF485" s="235"/>
      <c r="AG485" s="235"/>
      <c r="AH485" s="235"/>
      <c r="AI485" s="235"/>
      <c r="AJ485" s="235"/>
      <c r="AK485" s="258"/>
      <c r="AL485" s="61"/>
      <c r="AM485" s="258"/>
      <c r="AN485" s="258"/>
      <c r="AO485" s="258"/>
      <c r="AP485" s="258"/>
      <c r="AQ485" s="258"/>
      <c r="AR485" s="258"/>
      <c r="AS485" s="55"/>
      <c r="AT485" s="55"/>
      <c r="AU485" s="55"/>
      <c r="AV485" s="55"/>
      <c r="AW485" s="55"/>
    </row>
    <row r="486" spans="1:49" ht="12.75" hidden="1" outlineLevel="1">
      <c r="A486" s="467"/>
      <c r="B486" s="467"/>
      <c r="C486" s="235"/>
      <c r="D486" s="235"/>
      <c r="E486" s="235"/>
      <c r="F486" s="262"/>
      <c r="G486" s="235"/>
      <c r="H486" s="235"/>
      <c r="I486" s="235"/>
      <c r="J486" s="262"/>
      <c r="K486" s="262"/>
      <c r="L486" s="235"/>
      <c r="M486" s="235"/>
      <c r="N486" s="235"/>
      <c r="O486" s="235"/>
      <c r="P486" s="262"/>
      <c r="Q486" s="235"/>
      <c r="R486" s="235"/>
      <c r="S486" s="262"/>
      <c r="T486" s="235"/>
      <c r="U486" s="262"/>
      <c r="V486" s="262"/>
      <c r="W486" s="235"/>
      <c r="X486" s="235"/>
      <c r="Y486" s="235"/>
      <c r="Z486" s="262"/>
      <c r="AA486" s="289"/>
      <c r="AB486" s="235"/>
      <c r="AC486" s="235"/>
      <c r="AD486" s="235"/>
      <c r="AE486" s="235"/>
      <c r="AF486" s="235"/>
      <c r="AG486" s="235"/>
      <c r="AH486" s="235"/>
      <c r="AI486" s="235"/>
      <c r="AJ486" s="235"/>
      <c r="AK486" s="258"/>
      <c r="AL486" s="61"/>
      <c r="AM486" s="258"/>
      <c r="AN486" s="258"/>
      <c r="AO486" s="258"/>
      <c r="AP486" s="258"/>
      <c r="AQ486" s="258"/>
      <c r="AR486" s="258"/>
      <c r="AS486" s="55"/>
      <c r="AT486" s="55"/>
      <c r="AU486" s="55"/>
      <c r="AV486" s="55"/>
      <c r="AW486" s="55"/>
    </row>
    <row r="487" spans="1:49" ht="12.75" hidden="1" outlineLevel="1">
      <c r="A487" s="467"/>
      <c r="B487" s="467"/>
      <c r="C487" s="235"/>
      <c r="D487" s="235"/>
      <c r="E487" s="235"/>
      <c r="F487" s="262"/>
      <c r="G487" s="235"/>
      <c r="H487" s="235"/>
      <c r="I487" s="235"/>
      <c r="J487" s="262"/>
      <c r="K487" s="262"/>
      <c r="L487" s="235"/>
      <c r="M487" s="235"/>
      <c r="N487" s="235"/>
      <c r="O487" s="235"/>
      <c r="P487" s="262"/>
      <c r="Q487" s="235"/>
      <c r="R487" s="235"/>
      <c r="S487" s="262"/>
      <c r="T487" s="235"/>
      <c r="U487" s="262"/>
      <c r="V487" s="262"/>
      <c r="W487" s="235"/>
      <c r="X487" s="235"/>
      <c r="Y487" s="235"/>
      <c r="Z487" s="262"/>
      <c r="AA487" s="289"/>
      <c r="AB487" s="235"/>
      <c r="AC487" s="235"/>
      <c r="AD487" s="235"/>
      <c r="AE487" s="235"/>
      <c r="AF487" s="235"/>
      <c r="AG487" s="235"/>
      <c r="AH487" s="235"/>
      <c r="AI487" s="235"/>
      <c r="AJ487" s="235"/>
      <c r="AK487" s="258"/>
      <c r="AL487" s="61"/>
      <c r="AM487" s="258" t="s">
        <v>1003</v>
      </c>
      <c r="AN487" s="258"/>
      <c r="AO487" s="258"/>
      <c r="AP487" s="258"/>
      <c r="AQ487" s="258"/>
      <c r="AR487" s="258"/>
      <c r="AS487" s="55"/>
      <c r="AT487" s="55"/>
      <c r="AU487" s="55"/>
      <c r="AV487" s="55"/>
      <c r="AW487" s="55"/>
    </row>
    <row r="488" spans="1:49" ht="12.75" hidden="1" outlineLevel="1">
      <c r="A488" s="467"/>
      <c r="B488" s="467"/>
      <c r="C488" s="235"/>
      <c r="D488" s="235"/>
      <c r="E488" s="235"/>
      <c r="F488" s="262"/>
      <c r="G488" s="235"/>
      <c r="H488" s="235"/>
      <c r="I488" s="235"/>
      <c r="J488" s="262"/>
      <c r="K488" s="262"/>
      <c r="L488" s="235"/>
      <c r="M488" s="235"/>
      <c r="N488" s="235"/>
      <c r="O488" s="235"/>
      <c r="P488" s="262"/>
      <c r="Q488" s="235"/>
      <c r="R488" s="235"/>
      <c r="S488" s="262"/>
      <c r="T488" s="235"/>
      <c r="U488" s="262"/>
      <c r="V488" s="262"/>
      <c r="W488" s="235"/>
      <c r="X488" s="235"/>
      <c r="Y488" s="235"/>
      <c r="Z488" s="262"/>
      <c r="AA488" s="289"/>
      <c r="AB488" s="235"/>
      <c r="AC488" s="235"/>
      <c r="AD488" s="235"/>
      <c r="AE488" s="235"/>
      <c r="AF488" s="235"/>
      <c r="AG488" s="235"/>
      <c r="AH488" s="235"/>
      <c r="AI488" s="235"/>
      <c r="AJ488" s="235"/>
      <c r="AK488" s="258"/>
      <c r="AL488" s="61"/>
      <c r="AM488" s="258" t="s">
        <v>21</v>
      </c>
      <c r="AN488" s="258" t="s">
        <v>302</v>
      </c>
      <c r="AO488" s="258" t="s">
        <v>624</v>
      </c>
      <c r="AP488" s="258"/>
      <c r="AQ488" s="258"/>
      <c r="AR488" s="258"/>
      <c r="AS488" s="55"/>
      <c r="AT488" s="55"/>
      <c r="AU488" s="55"/>
      <c r="AV488" s="55"/>
      <c r="AW488" s="55"/>
    </row>
    <row r="489" spans="1:49" ht="12.75" hidden="1" outlineLevel="1">
      <c r="A489" s="468"/>
      <c r="B489" s="468"/>
      <c r="C489" s="236"/>
      <c r="D489" s="236"/>
      <c r="E489" s="236"/>
      <c r="F489" s="263"/>
      <c r="G489" s="236"/>
      <c r="H489" s="236"/>
      <c r="I489" s="236"/>
      <c r="J489" s="263"/>
      <c r="K489" s="263"/>
      <c r="L489" s="236"/>
      <c r="M489" s="236"/>
      <c r="N489" s="236"/>
      <c r="O489" s="236"/>
      <c r="P489" s="263"/>
      <c r="Q489" s="236"/>
      <c r="R489" s="236"/>
      <c r="S489" s="263"/>
      <c r="T489" s="236"/>
      <c r="U489" s="263"/>
      <c r="V489" s="263"/>
      <c r="W489" s="236"/>
      <c r="X489" s="236"/>
      <c r="Y489" s="236"/>
      <c r="Z489" s="263"/>
      <c r="AA489" s="304"/>
      <c r="AB489" s="236"/>
      <c r="AC489" s="236"/>
      <c r="AD489" s="236"/>
      <c r="AE489" s="236"/>
      <c r="AF489" s="236"/>
      <c r="AG489" s="236"/>
      <c r="AH489" s="236"/>
      <c r="AI489" s="236"/>
      <c r="AJ489" s="236"/>
      <c r="AK489" s="259"/>
      <c r="AL489" s="62"/>
      <c r="AM489" s="259" t="s">
        <v>185</v>
      </c>
      <c r="AN489" s="259" t="s">
        <v>23</v>
      </c>
      <c r="AO489" s="259" t="s">
        <v>91</v>
      </c>
      <c r="AP489" s="259" t="s">
        <v>1028</v>
      </c>
      <c r="AQ489" s="259" t="s">
        <v>1064</v>
      </c>
      <c r="AR489" s="259" t="s">
        <v>983</v>
      </c>
      <c r="AS489" s="55"/>
      <c r="AT489" s="55"/>
      <c r="AU489" s="55"/>
      <c r="AV489" s="55"/>
      <c r="AW489" s="55"/>
    </row>
    <row r="490" spans="1:49" ht="12.75" hidden="1" outlineLevel="1">
      <c r="A490" s="466">
        <v>37</v>
      </c>
      <c r="B490" s="466" t="s">
        <v>175</v>
      </c>
      <c r="C490" s="234"/>
      <c r="D490" s="234"/>
      <c r="E490" s="234"/>
      <c r="F490" s="261"/>
      <c r="G490" s="234"/>
      <c r="H490" s="234"/>
      <c r="I490" s="234"/>
      <c r="J490" s="261"/>
      <c r="K490" s="261"/>
      <c r="L490" s="234"/>
      <c r="M490" s="234"/>
      <c r="N490" s="234"/>
      <c r="O490" s="234"/>
      <c r="P490" s="261"/>
      <c r="Q490" s="234"/>
      <c r="R490" s="234"/>
      <c r="S490" s="261"/>
      <c r="T490" s="234"/>
      <c r="U490" s="261"/>
      <c r="V490" s="261"/>
      <c r="W490" s="234"/>
      <c r="X490" s="234"/>
      <c r="Y490" s="234"/>
      <c r="Z490" s="261"/>
      <c r="AA490" s="288"/>
      <c r="AB490" s="234"/>
      <c r="AC490" s="234"/>
      <c r="AD490" s="234"/>
      <c r="AE490" s="234"/>
      <c r="AF490" s="234"/>
      <c r="AG490" s="234"/>
      <c r="AH490" s="234"/>
      <c r="AI490" s="234"/>
      <c r="AJ490" s="234"/>
      <c r="AK490" s="257"/>
      <c r="AL490" s="257"/>
      <c r="AM490" s="60"/>
      <c r="AN490" s="257"/>
      <c r="AO490" s="257"/>
      <c r="AP490" s="290"/>
      <c r="AQ490" s="257"/>
      <c r="AR490" s="302"/>
      <c r="AS490" s="257"/>
      <c r="AT490" s="257"/>
      <c r="AU490" s="257"/>
      <c r="AV490" s="257"/>
      <c r="AW490" s="257"/>
    </row>
    <row r="491" spans="1:49" ht="12.75" hidden="1" outlineLevel="1">
      <c r="A491" s="467"/>
      <c r="B491" s="467"/>
      <c r="C491" s="235"/>
      <c r="D491" s="235"/>
      <c r="E491" s="235"/>
      <c r="F491" s="262"/>
      <c r="G491" s="235"/>
      <c r="H491" s="235"/>
      <c r="I491" s="235"/>
      <c r="J491" s="262"/>
      <c r="K491" s="262"/>
      <c r="L491" s="235"/>
      <c r="M491" s="235"/>
      <c r="N491" s="235"/>
      <c r="O491" s="235"/>
      <c r="P491" s="262"/>
      <c r="Q491" s="235"/>
      <c r="R491" s="235"/>
      <c r="S491" s="262"/>
      <c r="T491" s="235"/>
      <c r="U491" s="262"/>
      <c r="V491" s="262"/>
      <c r="W491" s="235"/>
      <c r="X491" s="235"/>
      <c r="Y491" s="235"/>
      <c r="Z491" s="262"/>
      <c r="AA491" s="289"/>
      <c r="AB491" s="235"/>
      <c r="AC491" s="235"/>
      <c r="AD491" s="235"/>
      <c r="AE491" s="235"/>
      <c r="AF491" s="235"/>
      <c r="AG491" s="235"/>
      <c r="AH491" s="235"/>
      <c r="AI491" s="235"/>
      <c r="AJ491" s="235"/>
      <c r="AK491" s="258"/>
      <c r="AL491" s="258"/>
      <c r="AM491" s="61"/>
      <c r="AN491" s="258"/>
      <c r="AO491" s="258"/>
      <c r="AP491" s="282"/>
      <c r="AQ491" s="258"/>
      <c r="AR491" s="303"/>
      <c r="AS491" s="258"/>
      <c r="AT491" s="258"/>
      <c r="AU491" s="258"/>
      <c r="AV491" s="258"/>
      <c r="AW491" s="258"/>
    </row>
    <row r="492" spans="1:49" ht="12.75" hidden="1" outlineLevel="1">
      <c r="A492" s="467"/>
      <c r="B492" s="467"/>
      <c r="C492" s="235"/>
      <c r="D492" s="235"/>
      <c r="E492" s="235"/>
      <c r="F492" s="262"/>
      <c r="G492" s="235"/>
      <c r="H492" s="235"/>
      <c r="I492" s="235"/>
      <c r="J492" s="262"/>
      <c r="K492" s="262"/>
      <c r="L492" s="235"/>
      <c r="M492" s="235"/>
      <c r="N492" s="235"/>
      <c r="O492" s="235"/>
      <c r="P492" s="262"/>
      <c r="Q492" s="235"/>
      <c r="R492" s="235"/>
      <c r="S492" s="262"/>
      <c r="T492" s="235"/>
      <c r="U492" s="262"/>
      <c r="V492" s="262"/>
      <c r="W492" s="235"/>
      <c r="X492" s="235"/>
      <c r="Y492" s="235"/>
      <c r="Z492" s="262"/>
      <c r="AA492" s="289"/>
      <c r="AB492" s="235"/>
      <c r="AC492" s="235"/>
      <c r="AD492" s="235"/>
      <c r="AE492" s="235"/>
      <c r="AF492" s="235"/>
      <c r="AG492" s="235"/>
      <c r="AH492" s="235"/>
      <c r="AI492" s="235"/>
      <c r="AJ492" s="235"/>
      <c r="AK492" s="258"/>
      <c r="AL492" s="258"/>
      <c r="AM492" s="61"/>
      <c r="AN492" s="258"/>
      <c r="AO492" s="258"/>
      <c r="AP492" s="282"/>
      <c r="AQ492" s="258"/>
      <c r="AR492" s="303"/>
      <c r="AS492" s="258"/>
      <c r="AT492" s="258"/>
      <c r="AU492" s="258" t="s">
        <v>83</v>
      </c>
      <c r="AV492" s="258"/>
      <c r="AW492" s="258"/>
    </row>
    <row r="493" spans="1:49" ht="12.75" hidden="1" outlineLevel="1">
      <c r="A493" s="467"/>
      <c r="B493" s="467"/>
      <c r="C493" s="235"/>
      <c r="D493" s="235"/>
      <c r="E493" s="235"/>
      <c r="F493" s="262"/>
      <c r="G493" s="235"/>
      <c r="H493" s="235"/>
      <c r="I493" s="235"/>
      <c r="J493" s="262"/>
      <c r="K493" s="262"/>
      <c r="L493" s="235"/>
      <c r="M493" s="235"/>
      <c r="N493" s="235"/>
      <c r="O493" s="235"/>
      <c r="P493" s="262"/>
      <c r="Q493" s="235"/>
      <c r="R493" s="235"/>
      <c r="S493" s="262"/>
      <c r="T493" s="235"/>
      <c r="U493" s="262"/>
      <c r="V493" s="262"/>
      <c r="W493" s="235"/>
      <c r="X493" s="235"/>
      <c r="Y493" s="235"/>
      <c r="Z493" s="262"/>
      <c r="AA493" s="289"/>
      <c r="AB493" s="235"/>
      <c r="AC493" s="235"/>
      <c r="AD493" s="235"/>
      <c r="AE493" s="235"/>
      <c r="AF493" s="235"/>
      <c r="AG493" s="235"/>
      <c r="AH493" s="235"/>
      <c r="AI493" s="235"/>
      <c r="AJ493" s="235"/>
      <c r="AK493" s="258"/>
      <c r="AL493" s="258"/>
      <c r="AM493" s="61"/>
      <c r="AN493" s="258"/>
      <c r="AO493" s="258"/>
      <c r="AP493" s="282"/>
      <c r="AQ493" s="258"/>
      <c r="AR493" s="303"/>
      <c r="AS493" s="258"/>
      <c r="AT493" s="258"/>
      <c r="AU493" s="258" t="s">
        <v>237</v>
      </c>
      <c r="AV493" s="258"/>
      <c r="AW493" s="258"/>
    </row>
    <row r="494" spans="1:49" ht="12.75" hidden="1" outlineLevel="1">
      <c r="A494" s="467"/>
      <c r="B494" s="467"/>
      <c r="C494" s="235"/>
      <c r="D494" s="235"/>
      <c r="E494" s="235"/>
      <c r="F494" s="262"/>
      <c r="G494" s="235"/>
      <c r="H494" s="235"/>
      <c r="I494" s="235"/>
      <c r="J494" s="262"/>
      <c r="K494" s="262"/>
      <c r="L494" s="235"/>
      <c r="M494" s="235"/>
      <c r="N494" s="235"/>
      <c r="O494" s="235"/>
      <c r="P494" s="262"/>
      <c r="Q494" s="235"/>
      <c r="R494" s="235"/>
      <c r="S494" s="262"/>
      <c r="T494" s="235"/>
      <c r="U494" s="262"/>
      <c r="V494" s="262"/>
      <c r="W494" s="235"/>
      <c r="X494" s="235"/>
      <c r="Y494" s="235"/>
      <c r="Z494" s="262"/>
      <c r="AA494" s="289"/>
      <c r="AB494" s="235"/>
      <c r="AC494" s="235"/>
      <c r="AD494" s="235"/>
      <c r="AE494" s="235"/>
      <c r="AF494" s="235"/>
      <c r="AG494" s="235"/>
      <c r="AH494" s="235"/>
      <c r="AI494" s="235"/>
      <c r="AJ494" s="235"/>
      <c r="AK494" s="258"/>
      <c r="AL494" s="258"/>
      <c r="AM494" s="61"/>
      <c r="AN494" s="258"/>
      <c r="AO494" s="258"/>
      <c r="AP494" s="282"/>
      <c r="AQ494" s="258"/>
      <c r="AR494" s="303"/>
      <c r="AS494" s="258"/>
      <c r="AT494" s="258"/>
      <c r="AU494" s="258" t="s">
        <v>353</v>
      </c>
      <c r="AV494" s="258"/>
      <c r="AW494" s="258"/>
    </row>
    <row r="495" spans="1:49" ht="12.75" hidden="1" outlineLevel="1">
      <c r="A495" s="467"/>
      <c r="B495" s="467"/>
      <c r="C495" s="235"/>
      <c r="D495" s="235"/>
      <c r="E495" s="235"/>
      <c r="F495" s="262"/>
      <c r="G495" s="235"/>
      <c r="H495" s="235"/>
      <c r="I495" s="235"/>
      <c r="J495" s="262"/>
      <c r="K495" s="262"/>
      <c r="L495" s="235"/>
      <c r="M495" s="235"/>
      <c r="N495" s="235"/>
      <c r="O495" s="235"/>
      <c r="P495" s="262"/>
      <c r="Q495" s="235"/>
      <c r="R495" s="235"/>
      <c r="S495" s="262"/>
      <c r="T495" s="235"/>
      <c r="U495" s="262"/>
      <c r="V495" s="262"/>
      <c r="W495" s="235"/>
      <c r="X495" s="235"/>
      <c r="Y495" s="235"/>
      <c r="Z495" s="262"/>
      <c r="AA495" s="289"/>
      <c r="AB495" s="235"/>
      <c r="AC495" s="235"/>
      <c r="AD495" s="235"/>
      <c r="AE495" s="235"/>
      <c r="AF495" s="235"/>
      <c r="AG495" s="235"/>
      <c r="AH495" s="235"/>
      <c r="AI495" s="235"/>
      <c r="AJ495" s="235"/>
      <c r="AK495" s="258"/>
      <c r="AL495" s="258"/>
      <c r="AM495" s="61"/>
      <c r="AN495" s="258"/>
      <c r="AO495" s="258"/>
      <c r="AP495" s="282"/>
      <c r="AQ495" s="258"/>
      <c r="AR495" s="303"/>
      <c r="AS495" s="258"/>
      <c r="AT495" s="258"/>
      <c r="AU495" s="258"/>
      <c r="AV495" s="258"/>
      <c r="AW495" s="258"/>
    </row>
    <row r="496" spans="1:49" ht="12.75" hidden="1" outlineLevel="1">
      <c r="A496" s="467"/>
      <c r="B496" s="467"/>
      <c r="C496" s="235"/>
      <c r="D496" s="235"/>
      <c r="E496" s="235"/>
      <c r="F496" s="262"/>
      <c r="G496" s="235"/>
      <c r="H496" s="235"/>
      <c r="I496" s="235"/>
      <c r="J496" s="262"/>
      <c r="K496" s="262"/>
      <c r="L496" s="235"/>
      <c r="M496" s="235"/>
      <c r="N496" s="235"/>
      <c r="O496" s="235"/>
      <c r="P496" s="262"/>
      <c r="Q496" s="235"/>
      <c r="R496" s="235"/>
      <c r="S496" s="262"/>
      <c r="T496" s="235"/>
      <c r="U496" s="262"/>
      <c r="V496" s="262"/>
      <c r="W496" s="235"/>
      <c r="X496" s="235"/>
      <c r="Y496" s="235"/>
      <c r="Z496" s="262"/>
      <c r="AA496" s="289"/>
      <c r="AB496" s="235"/>
      <c r="AC496" s="235"/>
      <c r="AD496" s="235"/>
      <c r="AE496" s="235"/>
      <c r="AF496" s="235"/>
      <c r="AG496" s="235"/>
      <c r="AH496" s="235"/>
      <c r="AI496" s="235"/>
      <c r="AJ496" s="235"/>
      <c r="AK496" s="258"/>
      <c r="AL496" s="258"/>
      <c r="AM496" s="61"/>
      <c r="AN496" s="258" t="s">
        <v>237</v>
      </c>
      <c r="AO496" s="258"/>
      <c r="AP496" s="282"/>
      <c r="AQ496" s="258" t="s">
        <v>476</v>
      </c>
      <c r="AR496" s="303"/>
      <c r="AS496" s="258"/>
      <c r="AT496" s="258"/>
      <c r="AU496" s="258" t="s">
        <v>317</v>
      </c>
      <c r="AV496" s="258"/>
      <c r="AW496" s="258"/>
    </row>
    <row r="497" spans="1:49" ht="12.75" hidden="1" outlineLevel="1">
      <c r="A497" s="467"/>
      <c r="B497" s="467"/>
      <c r="C497" s="235"/>
      <c r="D497" s="235"/>
      <c r="E497" s="235"/>
      <c r="F497" s="262"/>
      <c r="G497" s="235"/>
      <c r="H497" s="235"/>
      <c r="I497" s="235"/>
      <c r="J497" s="262"/>
      <c r="K497" s="262"/>
      <c r="L497" s="235"/>
      <c r="M497" s="235"/>
      <c r="N497" s="235"/>
      <c r="O497" s="235"/>
      <c r="P497" s="262"/>
      <c r="Q497" s="235"/>
      <c r="R497" s="235"/>
      <c r="S497" s="262"/>
      <c r="T497" s="235"/>
      <c r="U497" s="262"/>
      <c r="V497" s="262"/>
      <c r="W497" s="235"/>
      <c r="X497" s="235"/>
      <c r="Y497" s="235"/>
      <c r="Z497" s="262"/>
      <c r="AA497" s="289"/>
      <c r="AB497" s="235"/>
      <c r="AC497" s="235"/>
      <c r="AD497" s="235"/>
      <c r="AE497" s="235"/>
      <c r="AF497" s="235"/>
      <c r="AG497" s="235"/>
      <c r="AH497" s="235"/>
      <c r="AI497" s="235"/>
      <c r="AJ497" s="235"/>
      <c r="AK497" s="258"/>
      <c r="AL497" s="258"/>
      <c r="AM497" s="61"/>
      <c r="AN497" s="258"/>
      <c r="AO497" s="258"/>
      <c r="AP497" s="282"/>
      <c r="AQ497" s="258"/>
      <c r="AR497" s="303"/>
      <c r="AS497" s="258"/>
      <c r="AT497" s="258"/>
      <c r="AU497" s="258"/>
      <c r="AV497" s="258"/>
      <c r="AW497" s="258"/>
    </row>
    <row r="498" spans="1:49" ht="12.75" hidden="1" outlineLevel="1">
      <c r="A498" s="467"/>
      <c r="B498" s="467"/>
      <c r="C498" s="235"/>
      <c r="D498" s="235"/>
      <c r="E498" s="235"/>
      <c r="F498" s="262"/>
      <c r="G498" s="235"/>
      <c r="H498" s="235"/>
      <c r="I498" s="235"/>
      <c r="J498" s="262"/>
      <c r="K498" s="262"/>
      <c r="L498" s="235"/>
      <c r="M498" s="235"/>
      <c r="N498" s="235"/>
      <c r="O498" s="235"/>
      <c r="P498" s="262"/>
      <c r="Q498" s="235"/>
      <c r="R498" s="235"/>
      <c r="S498" s="262"/>
      <c r="T498" s="235"/>
      <c r="U498" s="262"/>
      <c r="V498" s="262"/>
      <c r="W498" s="235"/>
      <c r="X498" s="235"/>
      <c r="Y498" s="235"/>
      <c r="Z498" s="262"/>
      <c r="AA498" s="289"/>
      <c r="AB498" s="235"/>
      <c r="AC498" s="235"/>
      <c r="AD498" s="235"/>
      <c r="AE498" s="235"/>
      <c r="AF498" s="235"/>
      <c r="AG498" s="235"/>
      <c r="AH498" s="235"/>
      <c r="AI498" s="235"/>
      <c r="AJ498" s="235"/>
      <c r="AK498" s="258"/>
      <c r="AL498" s="258"/>
      <c r="AM498" s="61"/>
      <c r="AN498" s="258"/>
      <c r="AO498" s="258"/>
      <c r="AP498" s="282"/>
      <c r="AQ498" s="258"/>
      <c r="AR498" s="303"/>
      <c r="AS498" s="258"/>
      <c r="AT498" s="258"/>
      <c r="AU498" s="258"/>
      <c r="AV498" s="258"/>
      <c r="AW498" s="258"/>
    </row>
    <row r="499" spans="1:49" ht="12.75" hidden="1" outlineLevel="1">
      <c r="A499" s="467"/>
      <c r="B499" s="467"/>
      <c r="C499" s="235"/>
      <c r="D499" s="235"/>
      <c r="E499" s="235"/>
      <c r="F499" s="262"/>
      <c r="G499" s="235"/>
      <c r="H499" s="235"/>
      <c r="I499" s="235"/>
      <c r="J499" s="262"/>
      <c r="K499" s="262"/>
      <c r="L499" s="235"/>
      <c r="M499" s="235"/>
      <c r="N499" s="235"/>
      <c r="O499" s="235"/>
      <c r="P499" s="262"/>
      <c r="Q499" s="235"/>
      <c r="R499" s="235"/>
      <c r="S499" s="262"/>
      <c r="T499" s="235"/>
      <c r="U499" s="262"/>
      <c r="V499" s="262"/>
      <c r="W499" s="235"/>
      <c r="X499" s="235"/>
      <c r="Y499" s="235"/>
      <c r="Z499" s="262"/>
      <c r="AA499" s="289"/>
      <c r="AB499" s="235"/>
      <c r="AC499" s="235"/>
      <c r="AD499" s="235"/>
      <c r="AE499" s="235"/>
      <c r="AF499" s="235"/>
      <c r="AG499" s="235"/>
      <c r="AH499" s="235"/>
      <c r="AI499" s="235"/>
      <c r="AJ499" s="235"/>
      <c r="AK499" s="258"/>
      <c r="AL499" s="258"/>
      <c r="AM499" s="61"/>
      <c r="AN499" s="258"/>
      <c r="AO499" s="258"/>
      <c r="AP499" s="282"/>
      <c r="AQ499" s="258"/>
      <c r="AR499" s="303"/>
      <c r="AS499" s="258"/>
      <c r="AT499" s="258"/>
      <c r="AU499" s="258"/>
      <c r="AV499" s="258"/>
      <c r="AW499" s="258"/>
    </row>
    <row r="500" spans="1:49" ht="12.75" hidden="1" outlineLevel="1">
      <c r="A500" s="467"/>
      <c r="B500" s="467"/>
      <c r="C500" s="235"/>
      <c r="D500" s="235"/>
      <c r="E500" s="235"/>
      <c r="F500" s="262"/>
      <c r="G500" s="235"/>
      <c r="H500" s="235"/>
      <c r="I500" s="235"/>
      <c r="J500" s="262"/>
      <c r="K500" s="262"/>
      <c r="L500" s="235"/>
      <c r="M500" s="235"/>
      <c r="N500" s="235"/>
      <c r="O500" s="235"/>
      <c r="P500" s="262"/>
      <c r="Q500" s="235"/>
      <c r="R500" s="235"/>
      <c r="S500" s="262"/>
      <c r="T500" s="235"/>
      <c r="U500" s="262"/>
      <c r="V500" s="262"/>
      <c r="W500" s="235"/>
      <c r="X500" s="235"/>
      <c r="Y500" s="235"/>
      <c r="Z500" s="262"/>
      <c r="AA500" s="289"/>
      <c r="AB500" s="235"/>
      <c r="AC500" s="235"/>
      <c r="AD500" s="235"/>
      <c r="AE500" s="235"/>
      <c r="AF500" s="235"/>
      <c r="AG500" s="235"/>
      <c r="AH500" s="235"/>
      <c r="AI500" s="235"/>
      <c r="AJ500" s="235"/>
      <c r="AK500" s="258"/>
      <c r="AL500" s="258"/>
      <c r="AM500" s="61"/>
      <c r="AN500" s="258"/>
      <c r="AO500" s="258"/>
      <c r="AP500" s="282"/>
      <c r="AQ500" s="258"/>
      <c r="AR500" s="303"/>
      <c r="AS500" s="258"/>
      <c r="AT500" s="258"/>
      <c r="AU500" s="258"/>
      <c r="AV500" s="258"/>
      <c r="AW500" s="258"/>
    </row>
    <row r="501" spans="1:49" ht="12.75" hidden="1" outlineLevel="1">
      <c r="A501" s="467"/>
      <c r="B501" s="467"/>
      <c r="C501" s="235"/>
      <c r="D501" s="235"/>
      <c r="E501" s="235"/>
      <c r="F501" s="262"/>
      <c r="G501" s="235"/>
      <c r="H501" s="235"/>
      <c r="I501" s="235"/>
      <c r="J501" s="262"/>
      <c r="K501" s="262"/>
      <c r="L501" s="235"/>
      <c r="M501" s="235"/>
      <c r="N501" s="235"/>
      <c r="O501" s="235"/>
      <c r="P501" s="262"/>
      <c r="Q501" s="235"/>
      <c r="R501" s="235"/>
      <c r="S501" s="262"/>
      <c r="T501" s="235"/>
      <c r="U501" s="262"/>
      <c r="V501" s="262"/>
      <c r="W501" s="235"/>
      <c r="X501" s="235"/>
      <c r="Y501" s="235"/>
      <c r="Z501" s="262"/>
      <c r="AA501" s="289"/>
      <c r="AB501" s="235"/>
      <c r="AC501" s="235"/>
      <c r="AD501" s="235"/>
      <c r="AE501" s="235"/>
      <c r="AF501" s="235"/>
      <c r="AG501" s="235"/>
      <c r="AH501" s="235"/>
      <c r="AI501" s="235"/>
      <c r="AJ501" s="235"/>
      <c r="AK501" s="258"/>
      <c r="AL501" s="258"/>
      <c r="AM501" s="61"/>
      <c r="AN501" s="258"/>
      <c r="AO501" s="258"/>
      <c r="AP501" s="282"/>
      <c r="AQ501" s="258"/>
      <c r="AR501" s="303"/>
      <c r="AS501" s="258"/>
      <c r="AT501" s="258"/>
      <c r="AU501" s="258"/>
      <c r="AV501" s="258"/>
      <c r="AW501" s="258"/>
    </row>
    <row r="502" spans="1:49" ht="12.75" hidden="1" outlineLevel="1">
      <c r="A502" s="467"/>
      <c r="B502" s="467"/>
      <c r="C502" s="235"/>
      <c r="D502" s="235"/>
      <c r="E502" s="235"/>
      <c r="F502" s="262"/>
      <c r="G502" s="235"/>
      <c r="H502" s="235"/>
      <c r="I502" s="235"/>
      <c r="J502" s="262"/>
      <c r="K502" s="262"/>
      <c r="L502" s="235"/>
      <c r="M502" s="235"/>
      <c r="N502" s="235"/>
      <c r="O502" s="235"/>
      <c r="P502" s="262"/>
      <c r="Q502" s="235"/>
      <c r="R502" s="235"/>
      <c r="S502" s="262"/>
      <c r="T502" s="235"/>
      <c r="U502" s="262"/>
      <c r="V502" s="262"/>
      <c r="W502" s="235"/>
      <c r="X502" s="235"/>
      <c r="Y502" s="235"/>
      <c r="Z502" s="262"/>
      <c r="AA502" s="289"/>
      <c r="AB502" s="235"/>
      <c r="AC502" s="235"/>
      <c r="AD502" s="235"/>
      <c r="AE502" s="235"/>
      <c r="AF502" s="235"/>
      <c r="AG502" s="235"/>
      <c r="AH502" s="235"/>
      <c r="AI502" s="235"/>
      <c r="AJ502" s="235"/>
      <c r="AK502" s="258"/>
      <c r="AL502" s="258"/>
      <c r="AM502" s="61"/>
      <c r="AN502" s="258" t="s">
        <v>13</v>
      </c>
      <c r="AO502" s="258" t="s">
        <v>314</v>
      </c>
      <c r="AP502" s="282"/>
      <c r="AQ502" s="258"/>
      <c r="AR502" s="303"/>
      <c r="AS502" s="258"/>
      <c r="AT502" s="258"/>
      <c r="AU502" s="258"/>
      <c r="AV502" s="258"/>
      <c r="AW502" s="258"/>
    </row>
    <row r="503" spans="1:49" ht="12.75" hidden="1" outlineLevel="1">
      <c r="A503" s="467"/>
      <c r="B503" s="467"/>
      <c r="C503" s="262"/>
      <c r="D503" s="235"/>
      <c r="E503" s="287"/>
      <c r="F503" s="262"/>
      <c r="G503" s="235"/>
      <c r="H503" s="287"/>
      <c r="I503" s="235"/>
      <c r="J503" s="262"/>
      <c r="K503" s="262"/>
      <c r="L503" s="289"/>
      <c r="M503" s="235"/>
      <c r="N503" s="287"/>
      <c r="O503" s="235"/>
      <c r="P503" s="262"/>
      <c r="Q503" s="235"/>
      <c r="R503" s="287"/>
      <c r="S503" s="262"/>
      <c r="T503" s="235"/>
      <c r="U503" s="262"/>
      <c r="V503" s="262"/>
      <c r="W503" s="289"/>
      <c r="X503" s="235"/>
      <c r="Y503" s="287"/>
      <c r="Z503" s="262"/>
      <c r="AA503" s="289"/>
      <c r="AB503" s="235"/>
      <c r="AC503" s="235"/>
      <c r="AD503" s="235"/>
      <c r="AE503" s="235"/>
      <c r="AF503" s="235"/>
      <c r="AG503" s="235"/>
      <c r="AH503" s="287"/>
      <c r="AI503" s="235"/>
      <c r="AJ503" s="289"/>
      <c r="AK503" s="258"/>
      <c r="AL503" s="282"/>
      <c r="AM503" s="61"/>
      <c r="AN503" s="258" t="s">
        <v>20</v>
      </c>
      <c r="AO503" s="258" t="s">
        <v>314</v>
      </c>
      <c r="AP503" s="282" t="s">
        <v>529</v>
      </c>
      <c r="AQ503" s="258" t="s">
        <v>183</v>
      </c>
      <c r="AR503" s="303" t="s">
        <v>218</v>
      </c>
      <c r="AS503" s="258"/>
      <c r="AT503" s="258"/>
      <c r="AU503" s="258"/>
      <c r="AV503" s="258"/>
      <c r="AW503" s="258"/>
    </row>
    <row r="504" spans="1:49" ht="12.75" hidden="1" outlineLevel="1">
      <c r="A504" s="467"/>
      <c r="B504" s="467"/>
      <c r="C504" s="262"/>
      <c r="D504" s="235"/>
      <c r="E504" s="287"/>
      <c r="F504" s="262"/>
      <c r="G504" s="235"/>
      <c r="H504" s="287"/>
      <c r="I504" s="235"/>
      <c r="J504" s="262"/>
      <c r="K504" s="262"/>
      <c r="L504" s="289"/>
      <c r="M504" s="235"/>
      <c r="N504" s="287"/>
      <c r="O504" s="235"/>
      <c r="P504" s="262"/>
      <c r="Q504" s="235"/>
      <c r="R504" s="287"/>
      <c r="S504" s="262"/>
      <c r="T504" s="235"/>
      <c r="U504" s="262"/>
      <c r="V504" s="262"/>
      <c r="W504" s="289"/>
      <c r="X504" s="235"/>
      <c r="Y504" s="287"/>
      <c r="Z504" s="262"/>
      <c r="AA504" s="289"/>
      <c r="AB504" s="235"/>
      <c r="AC504" s="235"/>
      <c r="AD504" s="235"/>
      <c r="AE504" s="235"/>
      <c r="AF504" s="235"/>
      <c r="AG504" s="235"/>
      <c r="AH504" s="287"/>
      <c r="AI504" s="235"/>
      <c r="AJ504" s="289"/>
      <c r="AK504" s="258"/>
      <c r="AL504" s="282"/>
      <c r="AM504" s="61"/>
      <c r="AN504" s="258"/>
      <c r="AO504" s="258"/>
      <c r="AP504" s="282"/>
      <c r="AQ504" s="258"/>
      <c r="AR504" s="303"/>
      <c r="AS504" s="258"/>
      <c r="AT504" s="258"/>
      <c r="AU504" s="258"/>
      <c r="AV504" s="258"/>
      <c r="AW504" s="258"/>
    </row>
    <row r="505" spans="1:49" ht="12.75" hidden="1" outlineLevel="1">
      <c r="A505" s="467"/>
      <c r="B505" s="467"/>
      <c r="C505" s="262"/>
      <c r="D505" s="235"/>
      <c r="E505" s="287"/>
      <c r="F505" s="262"/>
      <c r="G505" s="235"/>
      <c r="H505" s="287"/>
      <c r="I505" s="235"/>
      <c r="J505" s="262"/>
      <c r="K505" s="262"/>
      <c r="L505" s="289"/>
      <c r="M505" s="235"/>
      <c r="N505" s="287"/>
      <c r="O505" s="235"/>
      <c r="P505" s="262"/>
      <c r="Q505" s="235"/>
      <c r="R505" s="287"/>
      <c r="S505" s="262"/>
      <c r="T505" s="235"/>
      <c r="U505" s="262"/>
      <c r="V505" s="262"/>
      <c r="W505" s="289"/>
      <c r="X505" s="235"/>
      <c r="Y505" s="287"/>
      <c r="Z505" s="262"/>
      <c r="AA505" s="289"/>
      <c r="AB505" s="235"/>
      <c r="AC505" s="235"/>
      <c r="AD505" s="235"/>
      <c r="AE505" s="235"/>
      <c r="AF505" s="235"/>
      <c r="AG505" s="235"/>
      <c r="AH505" s="287"/>
      <c r="AI505" s="235"/>
      <c r="AJ505" s="289"/>
      <c r="AK505" s="258"/>
      <c r="AL505" s="282"/>
      <c r="AM505" s="61"/>
      <c r="AN505" s="258"/>
      <c r="AO505" s="258"/>
      <c r="AP505" s="282" t="s">
        <v>378</v>
      </c>
      <c r="AQ505" s="258"/>
      <c r="AR505" s="303" t="s">
        <v>230</v>
      </c>
      <c r="AS505" s="258" t="s">
        <v>108</v>
      </c>
      <c r="AT505" s="258" t="s">
        <v>1073</v>
      </c>
      <c r="AU505" s="258"/>
      <c r="AV505" s="258"/>
      <c r="AW505" s="258"/>
    </row>
    <row r="506" spans="1:49" ht="12.75" hidden="1" outlineLevel="1">
      <c r="A506" s="467"/>
      <c r="B506" s="467"/>
      <c r="C506" s="262"/>
      <c r="D506" s="235"/>
      <c r="E506" s="287"/>
      <c r="F506" s="262"/>
      <c r="G506" s="235"/>
      <c r="H506" s="287"/>
      <c r="I506" s="235"/>
      <c r="J506" s="262"/>
      <c r="K506" s="262"/>
      <c r="L506" s="289"/>
      <c r="M506" s="235"/>
      <c r="N506" s="287"/>
      <c r="O506" s="235"/>
      <c r="P506" s="262"/>
      <c r="Q506" s="235"/>
      <c r="R506" s="287"/>
      <c r="S506" s="262"/>
      <c r="T506" s="235"/>
      <c r="U506" s="262"/>
      <c r="V506" s="262"/>
      <c r="W506" s="289"/>
      <c r="X506" s="235"/>
      <c r="Y506" s="287"/>
      <c r="Z506" s="262"/>
      <c r="AA506" s="289"/>
      <c r="AB506" s="235"/>
      <c r="AC506" s="235"/>
      <c r="AD506" s="235"/>
      <c r="AE506" s="235"/>
      <c r="AF506" s="235"/>
      <c r="AG506" s="235"/>
      <c r="AH506" s="287"/>
      <c r="AI506" s="235"/>
      <c r="AJ506" s="289"/>
      <c r="AK506" s="258"/>
      <c r="AL506" s="282"/>
      <c r="AM506" s="61"/>
      <c r="AN506" s="258"/>
      <c r="AO506" s="258"/>
      <c r="AP506" s="282"/>
      <c r="AQ506" s="258"/>
      <c r="AR506" s="303"/>
      <c r="AS506" s="258" t="s">
        <v>62</v>
      </c>
      <c r="AT506" s="258" t="s">
        <v>691</v>
      </c>
      <c r="AU506" s="258"/>
      <c r="AV506" s="258" t="s">
        <v>729</v>
      </c>
      <c r="AW506" s="258" t="s">
        <v>351</v>
      </c>
    </row>
    <row r="507" spans="1:49" ht="12.75" hidden="1" outlineLevel="1">
      <c r="A507" s="468"/>
      <c r="B507" s="468"/>
      <c r="C507" s="262"/>
      <c r="D507" s="235"/>
      <c r="E507" s="287"/>
      <c r="F507" s="262"/>
      <c r="G507" s="235"/>
      <c r="H507" s="287"/>
      <c r="I507" s="235"/>
      <c r="J507" s="262"/>
      <c r="K507" s="262"/>
      <c r="L507" s="289"/>
      <c r="M507" s="235"/>
      <c r="N507" s="287"/>
      <c r="O507" s="235"/>
      <c r="P507" s="262"/>
      <c r="Q507" s="235"/>
      <c r="R507" s="287"/>
      <c r="S507" s="262"/>
      <c r="T507" s="235"/>
      <c r="U507" s="262"/>
      <c r="V507" s="262"/>
      <c r="W507" s="289"/>
      <c r="X507" s="235"/>
      <c r="Y507" s="287"/>
      <c r="Z507" s="262"/>
      <c r="AA507" s="289"/>
      <c r="AB507" s="235"/>
      <c r="AC507" s="235"/>
      <c r="AD507" s="235"/>
      <c r="AE507" s="235"/>
      <c r="AF507" s="235"/>
      <c r="AG507" s="235"/>
      <c r="AH507" s="287"/>
      <c r="AI507" s="235"/>
      <c r="AJ507" s="289"/>
      <c r="AK507" s="258"/>
      <c r="AL507" s="282"/>
      <c r="AM507" s="61"/>
      <c r="AN507" s="258"/>
      <c r="AO507" s="258"/>
      <c r="AP507" s="282"/>
      <c r="AQ507" s="258"/>
      <c r="AR507" s="303"/>
      <c r="AS507" s="259"/>
      <c r="AT507" s="259"/>
      <c r="AU507" s="259"/>
      <c r="AV507" s="259"/>
      <c r="AW507" s="259"/>
    </row>
    <row r="508" spans="1:49" ht="12.75" hidden="1" outlineLevel="1">
      <c r="A508" s="466">
        <v>38</v>
      </c>
      <c r="B508" s="466" t="s">
        <v>123</v>
      </c>
      <c r="C508" s="261"/>
      <c r="D508" s="234"/>
      <c r="E508" s="286"/>
      <c r="F508" s="261"/>
      <c r="G508" s="234"/>
      <c r="H508" s="286"/>
      <c r="I508" s="234"/>
      <c r="J508" s="261"/>
      <c r="K508" s="261"/>
      <c r="L508" s="288"/>
      <c r="M508" s="234"/>
      <c r="N508" s="286"/>
      <c r="O508" s="234"/>
      <c r="P508" s="261"/>
      <c r="Q508" s="234"/>
      <c r="R508" s="261"/>
      <c r="S508" s="234"/>
      <c r="T508" s="234"/>
      <c r="U508" s="234"/>
      <c r="V508" s="234"/>
      <c r="W508" s="234"/>
      <c r="X508" s="234"/>
      <c r="Y508" s="234"/>
      <c r="Z508" s="234"/>
      <c r="AA508" s="234"/>
      <c r="AB508" s="234"/>
      <c r="AC508" s="234"/>
      <c r="AD508" s="234"/>
      <c r="AE508" s="234"/>
      <c r="AF508" s="234"/>
      <c r="AG508" s="234"/>
      <c r="AH508" s="234"/>
      <c r="AI508" s="234"/>
      <c r="AJ508" s="234"/>
      <c r="AK508" s="257"/>
      <c r="AL508" s="257"/>
      <c r="AM508" s="257"/>
      <c r="AN508" s="60"/>
      <c r="AO508" s="257"/>
      <c r="AP508" s="257"/>
      <c r="AQ508" s="257"/>
      <c r="AR508" s="257"/>
      <c r="AS508" s="55"/>
      <c r="AT508" s="55"/>
      <c r="AU508" s="55"/>
      <c r="AV508" s="55"/>
      <c r="AW508" s="55"/>
    </row>
    <row r="509" spans="1:49" ht="12.75" hidden="1" outlineLevel="1">
      <c r="A509" s="467"/>
      <c r="B509" s="467"/>
      <c r="C509" s="262"/>
      <c r="D509" s="235"/>
      <c r="E509" s="287"/>
      <c r="F509" s="262"/>
      <c r="G509" s="235"/>
      <c r="H509" s="287"/>
      <c r="I509" s="235"/>
      <c r="J509" s="262"/>
      <c r="K509" s="262"/>
      <c r="L509" s="289"/>
      <c r="M509" s="235"/>
      <c r="N509" s="287"/>
      <c r="O509" s="235"/>
      <c r="P509" s="262"/>
      <c r="Q509" s="235"/>
      <c r="R509" s="262"/>
      <c r="S509" s="235"/>
      <c r="T509" s="235"/>
      <c r="U509" s="235"/>
      <c r="V509" s="235"/>
      <c r="W509" s="235"/>
      <c r="X509" s="235"/>
      <c r="Y509" s="235"/>
      <c r="Z509" s="235"/>
      <c r="AA509" s="235"/>
      <c r="AB509" s="235"/>
      <c r="AC509" s="235"/>
      <c r="AD509" s="235"/>
      <c r="AE509" s="235"/>
      <c r="AF509" s="235"/>
      <c r="AG509" s="235"/>
      <c r="AH509" s="235"/>
      <c r="AI509" s="235"/>
      <c r="AJ509" s="235"/>
      <c r="AK509" s="258"/>
      <c r="AL509" s="258"/>
      <c r="AM509" s="258"/>
      <c r="AN509" s="61"/>
      <c r="AO509" s="258"/>
      <c r="AP509" s="258"/>
      <c r="AQ509" s="258"/>
      <c r="AR509" s="258"/>
      <c r="AS509" s="55"/>
      <c r="AT509" s="55"/>
      <c r="AU509" s="55"/>
      <c r="AV509" s="55"/>
      <c r="AW509" s="55"/>
    </row>
    <row r="510" spans="1:49" ht="12.75" hidden="1" outlineLevel="1">
      <c r="A510" s="467"/>
      <c r="B510" s="467"/>
      <c r="C510" s="262"/>
      <c r="D510" s="235"/>
      <c r="E510" s="287"/>
      <c r="F510" s="262"/>
      <c r="G510" s="235"/>
      <c r="H510" s="287"/>
      <c r="I510" s="235"/>
      <c r="J510" s="262"/>
      <c r="K510" s="262"/>
      <c r="L510" s="289"/>
      <c r="M510" s="235"/>
      <c r="N510" s="287"/>
      <c r="O510" s="235"/>
      <c r="P510" s="262"/>
      <c r="Q510" s="235"/>
      <c r="R510" s="262"/>
      <c r="S510" s="235"/>
      <c r="T510" s="235"/>
      <c r="U510" s="235"/>
      <c r="V510" s="235"/>
      <c r="W510" s="235"/>
      <c r="X510" s="235"/>
      <c r="Y510" s="235"/>
      <c r="Z510" s="235"/>
      <c r="AA510" s="235"/>
      <c r="AB510" s="235"/>
      <c r="AC510" s="235"/>
      <c r="AD510" s="235"/>
      <c r="AE510" s="235"/>
      <c r="AF510" s="235"/>
      <c r="AG510" s="235"/>
      <c r="AH510" s="235"/>
      <c r="AI510" s="235"/>
      <c r="AJ510" s="235"/>
      <c r="AK510" s="258"/>
      <c r="AL510" s="258"/>
      <c r="AM510" s="258"/>
      <c r="AN510" s="61"/>
      <c r="AO510" s="258"/>
      <c r="AP510" s="258"/>
      <c r="AQ510" s="258"/>
      <c r="AR510" s="258"/>
      <c r="AS510" s="55"/>
      <c r="AT510" s="55"/>
      <c r="AU510" s="55"/>
      <c r="AV510" s="55"/>
      <c r="AW510" s="55"/>
    </row>
    <row r="511" spans="1:49" ht="12.75" hidden="1" outlineLevel="1">
      <c r="A511" s="467"/>
      <c r="B511" s="467"/>
      <c r="C511" s="262"/>
      <c r="D511" s="235"/>
      <c r="E511" s="287"/>
      <c r="F511" s="262"/>
      <c r="G511" s="235"/>
      <c r="H511" s="287"/>
      <c r="I511" s="235"/>
      <c r="J511" s="262"/>
      <c r="K511" s="262"/>
      <c r="L511" s="289"/>
      <c r="M511" s="235"/>
      <c r="N511" s="287"/>
      <c r="O511" s="235"/>
      <c r="P511" s="262"/>
      <c r="Q511" s="235"/>
      <c r="R511" s="262"/>
      <c r="S511" s="235"/>
      <c r="T511" s="235"/>
      <c r="U511" s="235"/>
      <c r="V511" s="235"/>
      <c r="W511" s="235"/>
      <c r="X511" s="235"/>
      <c r="Y511" s="235"/>
      <c r="Z511" s="235"/>
      <c r="AA511" s="235"/>
      <c r="AB511" s="235"/>
      <c r="AC511" s="235"/>
      <c r="AD511" s="235"/>
      <c r="AE511" s="235"/>
      <c r="AF511" s="235"/>
      <c r="AG511" s="235"/>
      <c r="AH511" s="235"/>
      <c r="AI511" s="235"/>
      <c r="AJ511" s="235"/>
      <c r="AK511" s="258"/>
      <c r="AL511" s="258"/>
      <c r="AM511" s="258"/>
      <c r="AN511" s="61"/>
      <c r="AO511" s="258"/>
      <c r="AP511" s="258"/>
      <c r="AQ511" s="258"/>
      <c r="AR511" s="258"/>
      <c r="AS511" s="55"/>
      <c r="AT511" s="55"/>
      <c r="AU511" s="55"/>
      <c r="AV511" s="55"/>
      <c r="AW511" s="55"/>
    </row>
    <row r="512" spans="1:49" ht="12.75" hidden="1" outlineLevel="1">
      <c r="A512" s="467"/>
      <c r="B512" s="467"/>
      <c r="C512" s="262"/>
      <c r="D512" s="235"/>
      <c r="E512" s="287"/>
      <c r="F512" s="262"/>
      <c r="G512" s="235"/>
      <c r="H512" s="287"/>
      <c r="I512" s="235"/>
      <c r="J512" s="262"/>
      <c r="K512" s="262"/>
      <c r="L512" s="289"/>
      <c r="M512" s="235"/>
      <c r="N512" s="287"/>
      <c r="O512" s="235"/>
      <c r="P512" s="262"/>
      <c r="Q512" s="235"/>
      <c r="R512" s="262"/>
      <c r="S512" s="235"/>
      <c r="T512" s="235"/>
      <c r="U512" s="235"/>
      <c r="V512" s="235"/>
      <c r="W512" s="235"/>
      <c r="X512" s="235"/>
      <c r="Y512" s="235"/>
      <c r="Z512" s="235"/>
      <c r="AA512" s="235"/>
      <c r="AB512" s="235"/>
      <c r="AC512" s="235"/>
      <c r="AD512" s="235"/>
      <c r="AE512" s="235"/>
      <c r="AF512" s="235"/>
      <c r="AG512" s="235"/>
      <c r="AH512" s="235"/>
      <c r="AI512" s="235"/>
      <c r="AJ512" s="235"/>
      <c r="AK512" s="258"/>
      <c r="AL512" s="258"/>
      <c r="AM512" s="258"/>
      <c r="AN512" s="61"/>
      <c r="AO512" s="258"/>
      <c r="AP512" s="258"/>
      <c r="AQ512" s="258"/>
      <c r="AR512" s="258"/>
      <c r="AS512" s="55"/>
      <c r="AT512" s="55"/>
      <c r="AU512" s="55"/>
      <c r="AV512" s="55"/>
      <c r="AW512" s="55"/>
    </row>
    <row r="513" spans="1:49" ht="12.75" hidden="1" outlineLevel="1">
      <c r="A513" s="467"/>
      <c r="B513" s="467"/>
      <c r="C513" s="262"/>
      <c r="D513" s="235"/>
      <c r="E513" s="287"/>
      <c r="F513" s="262"/>
      <c r="G513" s="235"/>
      <c r="H513" s="287"/>
      <c r="I513" s="235"/>
      <c r="J513" s="262"/>
      <c r="K513" s="262"/>
      <c r="L513" s="289"/>
      <c r="M513" s="235"/>
      <c r="N513" s="287"/>
      <c r="O513" s="235"/>
      <c r="P513" s="262"/>
      <c r="Q513" s="235"/>
      <c r="R513" s="262"/>
      <c r="S513" s="235"/>
      <c r="T513" s="235"/>
      <c r="U513" s="235"/>
      <c r="V513" s="235"/>
      <c r="W513" s="235"/>
      <c r="X513" s="235"/>
      <c r="Y513" s="235"/>
      <c r="Z513" s="235"/>
      <c r="AA513" s="235"/>
      <c r="AB513" s="235"/>
      <c r="AC513" s="235"/>
      <c r="AD513" s="235"/>
      <c r="AE513" s="235"/>
      <c r="AF513" s="235"/>
      <c r="AG513" s="235"/>
      <c r="AH513" s="235"/>
      <c r="AI513" s="235"/>
      <c r="AJ513" s="235"/>
      <c r="AK513" s="258"/>
      <c r="AL513" s="258"/>
      <c r="AM513" s="258"/>
      <c r="AN513" s="61"/>
      <c r="AO513" s="258"/>
      <c r="AP513" s="258"/>
      <c r="AQ513" s="258"/>
      <c r="AR513" s="258"/>
      <c r="AS513" s="55"/>
      <c r="AT513" s="55"/>
      <c r="AU513" s="55"/>
      <c r="AV513" s="55"/>
      <c r="AW513" s="55"/>
    </row>
    <row r="514" spans="1:49" ht="12.75" hidden="1" outlineLevel="1">
      <c r="A514" s="467"/>
      <c r="B514" s="467"/>
      <c r="C514" s="262"/>
      <c r="D514" s="235"/>
      <c r="E514" s="287"/>
      <c r="F514" s="262"/>
      <c r="G514" s="235"/>
      <c r="H514" s="287"/>
      <c r="I514" s="235"/>
      <c r="J514" s="262"/>
      <c r="K514" s="262"/>
      <c r="L514" s="289"/>
      <c r="M514" s="235"/>
      <c r="N514" s="287"/>
      <c r="O514" s="235"/>
      <c r="P514" s="262"/>
      <c r="Q514" s="235"/>
      <c r="R514" s="262"/>
      <c r="S514" s="235"/>
      <c r="T514" s="235"/>
      <c r="U514" s="235"/>
      <c r="V514" s="235"/>
      <c r="W514" s="235"/>
      <c r="X514" s="235"/>
      <c r="Y514" s="235"/>
      <c r="Z514" s="235"/>
      <c r="AA514" s="235"/>
      <c r="AB514" s="235"/>
      <c r="AC514" s="235"/>
      <c r="AD514" s="235"/>
      <c r="AE514" s="235"/>
      <c r="AF514" s="235"/>
      <c r="AG514" s="235"/>
      <c r="AH514" s="235"/>
      <c r="AI514" s="235"/>
      <c r="AJ514" s="235"/>
      <c r="AK514" s="258"/>
      <c r="AL514" s="258"/>
      <c r="AM514" s="258"/>
      <c r="AN514" s="61"/>
      <c r="AO514" s="258"/>
      <c r="AP514" s="258"/>
      <c r="AQ514" s="258" t="s">
        <v>75</v>
      </c>
      <c r="AR514" s="258"/>
      <c r="AS514" s="55"/>
      <c r="AT514" s="55"/>
      <c r="AU514" s="55"/>
      <c r="AV514" s="55"/>
      <c r="AW514" s="55"/>
    </row>
    <row r="515" spans="1:49" ht="12.75" hidden="1" outlineLevel="1">
      <c r="A515" s="467"/>
      <c r="B515" s="467"/>
      <c r="C515" s="262"/>
      <c r="D515" s="235"/>
      <c r="E515" s="287"/>
      <c r="F515" s="262"/>
      <c r="G515" s="235"/>
      <c r="H515" s="287"/>
      <c r="I515" s="235"/>
      <c r="J515" s="262"/>
      <c r="K515" s="262"/>
      <c r="L515" s="289"/>
      <c r="M515" s="235"/>
      <c r="N515" s="287"/>
      <c r="O515" s="235"/>
      <c r="P515" s="262"/>
      <c r="Q515" s="235"/>
      <c r="R515" s="262"/>
      <c r="S515" s="235"/>
      <c r="T515" s="235"/>
      <c r="U515" s="235"/>
      <c r="V515" s="235"/>
      <c r="W515" s="235"/>
      <c r="X515" s="235"/>
      <c r="Y515" s="235"/>
      <c r="Z515" s="235"/>
      <c r="AA515" s="235"/>
      <c r="AB515" s="235"/>
      <c r="AC515" s="235"/>
      <c r="AD515" s="235"/>
      <c r="AE515" s="235"/>
      <c r="AF515" s="235"/>
      <c r="AG515" s="235"/>
      <c r="AH515" s="235"/>
      <c r="AI515" s="235"/>
      <c r="AJ515" s="235"/>
      <c r="AK515" s="258"/>
      <c r="AL515" s="258"/>
      <c r="AM515" s="258"/>
      <c r="AN515" s="61"/>
      <c r="AO515" s="258"/>
      <c r="AP515" s="258"/>
      <c r="AQ515" s="258"/>
      <c r="AR515" s="258"/>
      <c r="AS515" s="55"/>
      <c r="AT515" s="55"/>
      <c r="AU515" s="55"/>
      <c r="AV515" s="55"/>
      <c r="AW515" s="55"/>
    </row>
    <row r="516" spans="1:49" ht="12.75" hidden="1" outlineLevel="1">
      <c r="A516" s="467"/>
      <c r="B516" s="467"/>
      <c r="C516" s="262"/>
      <c r="D516" s="235"/>
      <c r="E516" s="287"/>
      <c r="F516" s="262"/>
      <c r="G516" s="235"/>
      <c r="H516" s="287"/>
      <c r="I516" s="235"/>
      <c r="J516" s="262"/>
      <c r="K516" s="262"/>
      <c r="L516" s="289"/>
      <c r="M516" s="235"/>
      <c r="N516" s="287"/>
      <c r="O516" s="235"/>
      <c r="P516" s="262"/>
      <c r="Q516" s="235"/>
      <c r="R516" s="262"/>
      <c r="S516" s="235"/>
      <c r="T516" s="235"/>
      <c r="U516" s="235"/>
      <c r="V516" s="235"/>
      <c r="W516" s="235"/>
      <c r="X516" s="235"/>
      <c r="Y516" s="235"/>
      <c r="Z516" s="235"/>
      <c r="AA516" s="235"/>
      <c r="AB516" s="235"/>
      <c r="AC516" s="235"/>
      <c r="AD516" s="235"/>
      <c r="AE516" s="235"/>
      <c r="AF516" s="235"/>
      <c r="AG516" s="235"/>
      <c r="AH516" s="235"/>
      <c r="AI516" s="235"/>
      <c r="AJ516" s="235"/>
      <c r="AK516" s="258"/>
      <c r="AL516" s="258"/>
      <c r="AM516" s="258"/>
      <c r="AN516" s="61"/>
      <c r="AO516" s="258"/>
      <c r="AP516" s="258"/>
      <c r="AQ516" s="258"/>
      <c r="AR516" s="258"/>
      <c r="AS516" s="55"/>
      <c r="AT516" s="55"/>
      <c r="AU516" s="55"/>
      <c r="AV516" s="55"/>
      <c r="AW516" s="55"/>
    </row>
    <row r="517" spans="1:49" ht="12.75" hidden="1" outlineLevel="1">
      <c r="A517" s="467"/>
      <c r="B517" s="467"/>
      <c r="C517" s="262"/>
      <c r="D517" s="235"/>
      <c r="E517" s="287"/>
      <c r="F517" s="262"/>
      <c r="G517" s="235"/>
      <c r="H517" s="287"/>
      <c r="I517" s="235"/>
      <c r="J517" s="262"/>
      <c r="K517" s="262"/>
      <c r="L517" s="289"/>
      <c r="M517" s="235"/>
      <c r="N517" s="287"/>
      <c r="O517" s="235"/>
      <c r="P517" s="262"/>
      <c r="Q517" s="235"/>
      <c r="R517" s="262"/>
      <c r="S517" s="235"/>
      <c r="T517" s="235"/>
      <c r="U517" s="235"/>
      <c r="V517" s="235"/>
      <c r="W517" s="235"/>
      <c r="X517" s="235"/>
      <c r="Y517" s="235"/>
      <c r="Z517" s="235"/>
      <c r="AA517" s="235"/>
      <c r="AB517" s="235"/>
      <c r="AC517" s="235"/>
      <c r="AD517" s="235"/>
      <c r="AE517" s="235"/>
      <c r="AF517" s="235"/>
      <c r="AG517" s="235"/>
      <c r="AH517" s="235"/>
      <c r="AI517" s="235"/>
      <c r="AJ517" s="235"/>
      <c r="AK517" s="258"/>
      <c r="AL517" s="258"/>
      <c r="AM517" s="258"/>
      <c r="AN517" s="61"/>
      <c r="AO517" s="258"/>
      <c r="AP517" s="258"/>
      <c r="AQ517" s="258"/>
      <c r="AR517" s="258"/>
      <c r="AS517" s="55"/>
      <c r="AT517" s="55"/>
      <c r="AU517" s="55"/>
      <c r="AV517" s="55"/>
      <c r="AW517" s="55"/>
    </row>
    <row r="518" spans="1:49" ht="12.75" hidden="1" outlineLevel="1">
      <c r="A518" s="467"/>
      <c r="B518" s="467"/>
      <c r="C518" s="262"/>
      <c r="D518" s="235"/>
      <c r="E518" s="287"/>
      <c r="F518" s="262"/>
      <c r="G518" s="235"/>
      <c r="H518" s="287"/>
      <c r="I518" s="235"/>
      <c r="J518" s="262"/>
      <c r="K518" s="262"/>
      <c r="L518" s="289"/>
      <c r="M518" s="235"/>
      <c r="N518" s="287"/>
      <c r="O518" s="235"/>
      <c r="P518" s="262"/>
      <c r="Q518" s="235"/>
      <c r="R518" s="262"/>
      <c r="S518" s="235"/>
      <c r="T518" s="235"/>
      <c r="U518" s="235"/>
      <c r="V518" s="235"/>
      <c r="W518" s="235"/>
      <c r="X518" s="235"/>
      <c r="Y518" s="235"/>
      <c r="Z518" s="235"/>
      <c r="AA518" s="235"/>
      <c r="AB518" s="235"/>
      <c r="AC518" s="235"/>
      <c r="AD518" s="235"/>
      <c r="AE518" s="235"/>
      <c r="AF518" s="235"/>
      <c r="AG518" s="235"/>
      <c r="AH518" s="235"/>
      <c r="AI518" s="235"/>
      <c r="AJ518" s="235"/>
      <c r="AK518" s="258"/>
      <c r="AL518" s="258"/>
      <c r="AM518" s="258"/>
      <c r="AN518" s="61"/>
      <c r="AO518" s="258"/>
      <c r="AP518" s="258"/>
      <c r="AQ518" s="258"/>
      <c r="AR518" s="258"/>
      <c r="AS518" s="55"/>
      <c r="AT518" s="55"/>
      <c r="AU518" s="55"/>
      <c r="AV518" s="55"/>
      <c r="AW518" s="55"/>
    </row>
    <row r="519" spans="1:49" ht="12.75" hidden="1" outlineLevel="1">
      <c r="A519" s="467"/>
      <c r="B519" s="467"/>
      <c r="C519" s="262"/>
      <c r="D519" s="235"/>
      <c r="E519" s="287"/>
      <c r="F519" s="262"/>
      <c r="G519" s="235"/>
      <c r="H519" s="287"/>
      <c r="I519" s="235"/>
      <c r="J519" s="262"/>
      <c r="K519" s="262"/>
      <c r="L519" s="289"/>
      <c r="M519" s="235"/>
      <c r="N519" s="287"/>
      <c r="O519" s="235"/>
      <c r="P519" s="262"/>
      <c r="Q519" s="235"/>
      <c r="R519" s="262"/>
      <c r="S519" s="235"/>
      <c r="T519" s="235"/>
      <c r="U519" s="235"/>
      <c r="V519" s="235"/>
      <c r="W519" s="235"/>
      <c r="X519" s="235"/>
      <c r="Y519" s="235"/>
      <c r="Z519" s="235"/>
      <c r="AA519" s="235"/>
      <c r="AB519" s="235"/>
      <c r="AC519" s="235"/>
      <c r="AD519" s="235"/>
      <c r="AE519" s="235"/>
      <c r="AF519" s="235"/>
      <c r="AG519" s="235"/>
      <c r="AH519" s="235"/>
      <c r="AI519" s="235"/>
      <c r="AJ519" s="235"/>
      <c r="AK519" s="258"/>
      <c r="AL519" s="258"/>
      <c r="AM519" s="258"/>
      <c r="AN519" s="61"/>
      <c r="AO519" s="258"/>
      <c r="AP519" s="258"/>
      <c r="AQ519" s="258"/>
      <c r="AR519" s="258"/>
      <c r="AS519" s="55"/>
      <c r="AT519" s="55"/>
      <c r="AU519" s="55"/>
      <c r="AV519" s="55"/>
      <c r="AW519" s="55"/>
    </row>
    <row r="520" spans="1:49" ht="12.75" hidden="1" outlineLevel="1">
      <c r="A520" s="467"/>
      <c r="B520" s="467"/>
      <c r="C520" s="262"/>
      <c r="D520" s="235"/>
      <c r="E520" s="262"/>
      <c r="F520" s="262"/>
      <c r="G520" s="235"/>
      <c r="H520" s="262"/>
      <c r="I520" s="262"/>
      <c r="J520" s="262"/>
      <c r="K520" s="262"/>
      <c r="L520" s="262"/>
      <c r="M520" s="235"/>
      <c r="N520" s="262"/>
      <c r="O520" s="262"/>
      <c r="P520" s="262"/>
      <c r="Q520" s="235"/>
      <c r="R520" s="262"/>
      <c r="S520" s="235"/>
      <c r="T520" s="235"/>
      <c r="U520" s="235"/>
      <c r="V520" s="235"/>
      <c r="W520" s="235"/>
      <c r="X520" s="235"/>
      <c r="Y520" s="235"/>
      <c r="Z520" s="235"/>
      <c r="AA520" s="235"/>
      <c r="AB520" s="235"/>
      <c r="AC520" s="235"/>
      <c r="AD520" s="235"/>
      <c r="AE520" s="235"/>
      <c r="AF520" s="235"/>
      <c r="AG520" s="235"/>
      <c r="AH520" s="235"/>
      <c r="AI520" s="235"/>
      <c r="AJ520" s="235"/>
      <c r="AK520" s="258"/>
      <c r="AL520" s="258"/>
      <c r="AM520" s="258"/>
      <c r="AN520" s="61"/>
      <c r="AO520" s="258" t="s">
        <v>420</v>
      </c>
      <c r="AP520" s="258"/>
      <c r="AQ520" s="258"/>
      <c r="AR520" s="258"/>
      <c r="AS520" s="55"/>
      <c r="AT520" s="55"/>
      <c r="AU520" s="55"/>
      <c r="AV520" s="55"/>
      <c r="AW520" s="55"/>
    </row>
    <row r="521" spans="1:49" ht="12.75" hidden="1" outlineLevel="1">
      <c r="A521" s="468"/>
      <c r="B521" s="468"/>
      <c r="C521" s="263"/>
      <c r="D521" s="236"/>
      <c r="E521" s="263"/>
      <c r="F521" s="263"/>
      <c r="G521" s="236"/>
      <c r="H521" s="263"/>
      <c r="I521" s="263"/>
      <c r="J521" s="263"/>
      <c r="K521" s="263"/>
      <c r="L521" s="263"/>
      <c r="M521" s="236"/>
      <c r="N521" s="263"/>
      <c r="O521" s="263"/>
      <c r="P521" s="263"/>
      <c r="Q521" s="236"/>
      <c r="R521" s="263"/>
      <c r="S521" s="236"/>
      <c r="T521" s="236"/>
      <c r="U521" s="236"/>
      <c r="V521" s="236"/>
      <c r="W521" s="236"/>
      <c r="X521" s="236"/>
      <c r="Y521" s="236"/>
      <c r="Z521" s="236"/>
      <c r="AA521" s="236"/>
      <c r="AB521" s="236"/>
      <c r="AC521" s="236"/>
      <c r="AD521" s="236"/>
      <c r="AE521" s="236"/>
      <c r="AF521" s="236"/>
      <c r="AG521" s="236"/>
      <c r="AH521" s="236"/>
      <c r="AI521" s="236"/>
      <c r="AJ521" s="236"/>
      <c r="AK521" s="259"/>
      <c r="AL521" s="259"/>
      <c r="AM521" s="259"/>
      <c r="AN521" s="62"/>
      <c r="AO521" s="259" t="s">
        <v>631</v>
      </c>
      <c r="AP521" s="259" t="s">
        <v>159</v>
      </c>
      <c r="AQ521" s="259" t="s">
        <v>473</v>
      </c>
      <c r="AR521" s="259" t="s">
        <v>155</v>
      </c>
      <c r="AS521" s="55"/>
      <c r="AT521" s="55"/>
      <c r="AU521" s="55"/>
      <c r="AV521" s="55"/>
      <c r="AW521" s="55"/>
    </row>
    <row r="522" spans="1:49" ht="12.75" hidden="1" outlineLevel="1">
      <c r="A522" s="466">
        <v>39</v>
      </c>
      <c r="B522" s="466" t="s">
        <v>1016</v>
      </c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4"/>
      <c r="O522" s="234"/>
      <c r="P522" s="234"/>
      <c r="Q522" s="234"/>
      <c r="R522" s="234"/>
      <c r="S522" s="234"/>
      <c r="T522" s="234"/>
      <c r="U522" s="234"/>
      <c r="V522" s="234"/>
      <c r="W522" s="234"/>
      <c r="X522" s="234"/>
      <c r="Y522" s="234"/>
      <c r="Z522" s="234"/>
      <c r="AA522" s="234"/>
      <c r="AB522" s="234"/>
      <c r="AC522" s="234"/>
      <c r="AD522" s="234"/>
      <c r="AE522" s="234"/>
      <c r="AF522" s="234"/>
      <c r="AG522" s="234"/>
      <c r="AH522" s="234"/>
      <c r="AI522" s="234"/>
      <c r="AJ522" s="234"/>
      <c r="AK522" s="257"/>
      <c r="AL522" s="257"/>
      <c r="AM522" s="257"/>
      <c r="AN522" s="234"/>
      <c r="AO522" s="232"/>
      <c r="AP522" s="424"/>
      <c r="AQ522" s="424"/>
      <c r="AR522" s="424"/>
      <c r="AS522" s="257"/>
      <c r="AT522" s="257"/>
      <c r="AU522" s="257"/>
      <c r="AV522" s="257"/>
      <c r="AW522" s="257"/>
    </row>
    <row r="523" spans="1:49" ht="12.75" hidden="1" outlineLevel="1">
      <c r="A523" s="467"/>
      <c r="B523" s="467"/>
      <c r="C523" s="235"/>
      <c r="D523" s="235"/>
      <c r="E523" s="235"/>
      <c r="F523" s="235"/>
      <c r="G523" s="235"/>
      <c r="H523" s="235"/>
      <c r="I523" s="235"/>
      <c r="J523" s="235"/>
      <c r="K523" s="235"/>
      <c r="L523" s="235"/>
      <c r="M523" s="235"/>
      <c r="N523" s="235"/>
      <c r="O523" s="235"/>
      <c r="P523" s="235"/>
      <c r="Q523" s="235"/>
      <c r="R523" s="235"/>
      <c r="S523" s="235"/>
      <c r="T523" s="235"/>
      <c r="U523" s="235"/>
      <c r="V523" s="235"/>
      <c r="W523" s="235"/>
      <c r="X523" s="235"/>
      <c r="Y523" s="235"/>
      <c r="Z523" s="235"/>
      <c r="AA523" s="235"/>
      <c r="AB523" s="235"/>
      <c r="AC523" s="235"/>
      <c r="AD523" s="235"/>
      <c r="AE523" s="235"/>
      <c r="AF523" s="235"/>
      <c r="AG523" s="235"/>
      <c r="AH523" s="235"/>
      <c r="AI523" s="235"/>
      <c r="AJ523" s="235"/>
      <c r="AK523" s="258"/>
      <c r="AL523" s="258"/>
      <c r="AM523" s="258"/>
      <c r="AN523" s="235"/>
      <c r="AO523" s="233"/>
      <c r="AP523" s="425"/>
      <c r="AQ523" s="425"/>
      <c r="AR523" s="425"/>
      <c r="AS523" s="258"/>
      <c r="AT523" s="258"/>
      <c r="AU523" s="258"/>
      <c r="AV523" s="258"/>
      <c r="AW523" s="258"/>
    </row>
    <row r="524" spans="1:49" ht="12.75" hidden="1" outlineLevel="1">
      <c r="A524" s="467"/>
      <c r="B524" s="467"/>
      <c r="C524" s="235"/>
      <c r="D524" s="235"/>
      <c r="E524" s="235"/>
      <c r="F524" s="235"/>
      <c r="G524" s="235"/>
      <c r="H524" s="235"/>
      <c r="I524" s="235"/>
      <c r="J524" s="235"/>
      <c r="K524" s="235"/>
      <c r="L524" s="235"/>
      <c r="M524" s="235"/>
      <c r="N524" s="235"/>
      <c r="O524" s="235"/>
      <c r="P524" s="235"/>
      <c r="Q524" s="235"/>
      <c r="R524" s="235"/>
      <c r="S524" s="235"/>
      <c r="T524" s="235"/>
      <c r="U524" s="235"/>
      <c r="V524" s="235"/>
      <c r="W524" s="235"/>
      <c r="X524" s="235"/>
      <c r="Y524" s="235"/>
      <c r="Z524" s="235"/>
      <c r="AA524" s="235"/>
      <c r="AB524" s="235"/>
      <c r="AC524" s="235"/>
      <c r="AD524" s="235"/>
      <c r="AE524" s="235"/>
      <c r="AF524" s="235"/>
      <c r="AG524" s="235"/>
      <c r="AH524" s="235"/>
      <c r="AI524" s="235"/>
      <c r="AJ524" s="235"/>
      <c r="AK524" s="258"/>
      <c r="AL524" s="258"/>
      <c r="AM524" s="258"/>
      <c r="AN524" s="235"/>
      <c r="AO524" s="233"/>
      <c r="AP524" s="426"/>
      <c r="AQ524" s="425"/>
      <c r="AR524" s="425"/>
      <c r="AS524" s="258"/>
      <c r="AT524" s="258"/>
      <c r="AU524" s="258"/>
      <c r="AV524" s="258"/>
      <c r="AW524" s="258"/>
    </row>
    <row r="525" spans="1:49" ht="12.75" hidden="1" outlineLevel="1">
      <c r="A525" s="467"/>
      <c r="B525" s="467"/>
      <c r="C525" s="235"/>
      <c r="D525" s="235"/>
      <c r="E525" s="235"/>
      <c r="F525" s="235"/>
      <c r="G525" s="235"/>
      <c r="H525" s="235"/>
      <c r="I525" s="235"/>
      <c r="J525" s="235"/>
      <c r="K525" s="235"/>
      <c r="L525" s="235"/>
      <c r="M525" s="235"/>
      <c r="N525" s="235"/>
      <c r="O525" s="235"/>
      <c r="P525" s="235"/>
      <c r="Q525" s="235"/>
      <c r="R525" s="235"/>
      <c r="S525" s="235"/>
      <c r="T525" s="235"/>
      <c r="U525" s="235"/>
      <c r="V525" s="235"/>
      <c r="W525" s="235"/>
      <c r="X525" s="235"/>
      <c r="Y525" s="235"/>
      <c r="Z525" s="235"/>
      <c r="AA525" s="235"/>
      <c r="AB525" s="235"/>
      <c r="AC525" s="235"/>
      <c r="AD525" s="235"/>
      <c r="AE525" s="235"/>
      <c r="AF525" s="235"/>
      <c r="AG525" s="235"/>
      <c r="AH525" s="235"/>
      <c r="AI525" s="235"/>
      <c r="AJ525" s="235"/>
      <c r="AK525" s="258"/>
      <c r="AL525" s="258"/>
      <c r="AM525" s="258"/>
      <c r="AN525" s="235"/>
      <c r="AO525" s="233"/>
      <c r="AP525" s="426"/>
      <c r="AQ525" s="425"/>
      <c r="AR525" s="425"/>
      <c r="AS525" s="258"/>
      <c r="AT525" s="258"/>
      <c r="AU525" s="258"/>
      <c r="AV525" s="258"/>
      <c r="AW525" s="258"/>
    </row>
    <row r="526" spans="1:49" ht="12.75" hidden="1" outlineLevel="1">
      <c r="A526" s="467"/>
      <c r="B526" s="467"/>
      <c r="C526" s="235"/>
      <c r="D526" s="235"/>
      <c r="E526" s="235"/>
      <c r="F526" s="235"/>
      <c r="G526" s="235"/>
      <c r="H526" s="235"/>
      <c r="I526" s="235"/>
      <c r="J526" s="235"/>
      <c r="K526" s="235"/>
      <c r="L526" s="235"/>
      <c r="M526" s="235"/>
      <c r="N526" s="235"/>
      <c r="O526" s="235"/>
      <c r="P526" s="235"/>
      <c r="Q526" s="235"/>
      <c r="R526" s="235"/>
      <c r="S526" s="235"/>
      <c r="T526" s="235"/>
      <c r="U526" s="235"/>
      <c r="V526" s="235"/>
      <c r="W526" s="235"/>
      <c r="X526" s="235"/>
      <c r="Y526" s="235"/>
      <c r="Z526" s="235"/>
      <c r="AA526" s="235"/>
      <c r="AB526" s="235"/>
      <c r="AC526" s="235"/>
      <c r="AD526" s="235"/>
      <c r="AE526" s="235"/>
      <c r="AF526" s="235"/>
      <c r="AG526" s="235"/>
      <c r="AH526" s="235"/>
      <c r="AI526" s="235"/>
      <c r="AJ526" s="235"/>
      <c r="AK526" s="258"/>
      <c r="AL526" s="258"/>
      <c r="AM526" s="258"/>
      <c r="AN526" s="235"/>
      <c r="AO526" s="233"/>
      <c r="AP526" s="426"/>
      <c r="AQ526" s="425"/>
      <c r="AR526" s="425"/>
      <c r="AS526" s="258"/>
      <c r="AT526" s="258"/>
      <c r="AU526" s="258"/>
      <c r="AV526" s="258"/>
      <c r="AW526" s="258"/>
    </row>
    <row r="527" spans="1:49" ht="12.75" hidden="1" outlineLevel="1">
      <c r="A527" s="467"/>
      <c r="B527" s="467"/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5"/>
      <c r="Z527" s="235"/>
      <c r="AA527" s="235"/>
      <c r="AB527" s="235"/>
      <c r="AC527" s="235"/>
      <c r="AD527" s="235"/>
      <c r="AE527" s="235"/>
      <c r="AF527" s="235"/>
      <c r="AG527" s="235"/>
      <c r="AH527" s="235"/>
      <c r="AI527" s="235"/>
      <c r="AJ527" s="235"/>
      <c r="AK527" s="258"/>
      <c r="AL527" s="258"/>
      <c r="AM527" s="258"/>
      <c r="AN527" s="235"/>
      <c r="AO527" s="233"/>
      <c r="AP527" s="426"/>
      <c r="AQ527" s="425"/>
      <c r="AR527" s="425"/>
      <c r="AS527" s="258"/>
      <c r="AT527" s="258"/>
      <c r="AU527" s="258"/>
      <c r="AV527" s="258"/>
      <c r="AW527" s="258"/>
    </row>
    <row r="528" spans="1:49" ht="12.75" hidden="1" outlineLevel="1">
      <c r="A528" s="467"/>
      <c r="B528" s="467"/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5"/>
      <c r="Z528" s="235"/>
      <c r="AA528" s="235"/>
      <c r="AB528" s="235"/>
      <c r="AC528" s="235"/>
      <c r="AD528" s="235"/>
      <c r="AE528" s="235"/>
      <c r="AF528" s="235"/>
      <c r="AG528" s="235"/>
      <c r="AH528" s="235"/>
      <c r="AI528" s="235"/>
      <c r="AJ528" s="235"/>
      <c r="AK528" s="258"/>
      <c r="AL528" s="258"/>
      <c r="AM528" s="258"/>
      <c r="AN528" s="235"/>
      <c r="AO528" s="233"/>
      <c r="AP528" s="426"/>
      <c r="AQ528" s="425"/>
      <c r="AR528" s="425"/>
      <c r="AS528" s="258"/>
      <c r="AT528" s="258"/>
      <c r="AU528" s="258"/>
      <c r="AV528" s="258"/>
      <c r="AW528" s="258"/>
    </row>
    <row r="529" spans="1:49" ht="12.75" hidden="1" outlineLevel="1">
      <c r="A529" s="467"/>
      <c r="B529" s="467"/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  <c r="M529" s="235"/>
      <c r="N529" s="235"/>
      <c r="O529" s="235"/>
      <c r="P529" s="235"/>
      <c r="Q529" s="235"/>
      <c r="R529" s="235"/>
      <c r="S529" s="235"/>
      <c r="T529" s="235"/>
      <c r="U529" s="235"/>
      <c r="V529" s="235"/>
      <c r="W529" s="235"/>
      <c r="X529" s="235"/>
      <c r="Y529" s="235"/>
      <c r="Z529" s="235"/>
      <c r="AA529" s="235"/>
      <c r="AB529" s="235"/>
      <c r="AC529" s="235"/>
      <c r="AD529" s="235"/>
      <c r="AE529" s="235"/>
      <c r="AF529" s="235"/>
      <c r="AG529" s="235"/>
      <c r="AH529" s="235"/>
      <c r="AI529" s="235"/>
      <c r="AJ529" s="235"/>
      <c r="AK529" s="258"/>
      <c r="AL529" s="258"/>
      <c r="AM529" s="258"/>
      <c r="AN529" s="235"/>
      <c r="AO529" s="233"/>
      <c r="AP529" s="426"/>
      <c r="AQ529" s="425"/>
      <c r="AR529" s="425"/>
      <c r="AS529" s="258"/>
      <c r="AT529" s="258"/>
      <c r="AU529" s="258"/>
      <c r="AV529" s="258"/>
      <c r="AW529" s="258"/>
    </row>
    <row r="530" spans="1:49" ht="12.75" hidden="1" outlineLevel="1">
      <c r="A530" s="467"/>
      <c r="B530" s="467"/>
      <c r="C530" s="235"/>
      <c r="D530" s="235"/>
      <c r="E530" s="235"/>
      <c r="F530" s="235"/>
      <c r="G530" s="235"/>
      <c r="H530" s="235"/>
      <c r="I530" s="235"/>
      <c r="J530" s="235"/>
      <c r="K530" s="235"/>
      <c r="L530" s="235"/>
      <c r="M530" s="235"/>
      <c r="N530" s="235"/>
      <c r="O530" s="235"/>
      <c r="P530" s="235"/>
      <c r="Q530" s="235"/>
      <c r="R530" s="235"/>
      <c r="S530" s="235"/>
      <c r="T530" s="235"/>
      <c r="U530" s="235"/>
      <c r="V530" s="235"/>
      <c r="W530" s="235"/>
      <c r="X530" s="235"/>
      <c r="Y530" s="235"/>
      <c r="Z530" s="235"/>
      <c r="AA530" s="235"/>
      <c r="AB530" s="235"/>
      <c r="AC530" s="235"/>
      <c r="AD530" s="235"/>
      <c r="AE530" s="235"/>
      <c r="AF530" s="235"/>
      <c r="AG530" s="235"/>
      <c r="AH530" s="235"/>
      <c r="AI530" s="235"/>
      <c r="AJ530" s="235"/>
      <c r="AK530" s="258"/>
      <c r="AL530" s="258"/>
      <c r="AM530" s="258"/>
      <c r="AN530" s="235"/>
      <c r="AO530" s="233"/>
      <c r="AP530" s="426"/>
      <c r="AQ530" s="425"/>
      <c r="AR530" s="425"/>
      <c r="AS530" s="258"/>
      <c r="AT530" s="258"/>
      <c r="AU530" s="258"/>
      <c r="AV530" s="258"/>
      <c r="AW530" s="258"/>
    </row>
    <row r="531" spans="1:49" ht="12.75" hidden="1" outlineLevel="1">
      <c r="A531" s="467"/>
      <c r="B531" s="467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5"/>
      <c r="R531" s="235"/>
      <c r="S531" s="235"/>
      <c r="T531" s="235"/>
      <c r="U531" s="235"/>
      <c r="V531" s="235"/>
      <c r="W531" s="235"/>
      <c r="X531" s="235"/>
      <c r="Y531" s="235"/>
      <c r="Z531" s="235"/>
      <c r="AA531" s="235"/>
      <c r="AB531" s="235"/>
      <c r="AC531" s="235"/>
      <c r="AD531" s="235"/>
      <c r="AE531" s="235"/>
      <c r="AF531" s="235"/>
      <c r="AG531" s="235"/>
      <c r="AH531" s="235"/>
      <c r="AI531" s="235"/>
      <c r="AJ531" s="235"/>
      <c r="AK531" s="258"/>
      <c r="AL531" s="258"/>
      <c r="AM531" s="258"/>
      <c r="AN531" s="235"/>
      <c r="AO531" s="233"/>
      <c r="AP531" s="426"/>
      <c r="AQ531" s="425"/>
      <c r="AR531" s="425"/>
      <c r="AS531" s="258"/>
      <c r="AT531" s="258"/>
      <c r="AU531" s="258"/>
      <c r="AV531" s="258"/>
      <c r="AW531" s="258"/>
    </row>
    <row r="532" spans="1:49" ht="12.75" hidden="1" outlineLevel="1">
      <c r="A532" s="467"/>
      <c r="B532" s="467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35"/>
      <c r="Q532" s="235"/>
      <c r="R532" s="235"/>
      <c r="S532" s="235"/>
      <c r="T532" s="235"/>
      <c r="U532" s="235"/>
      <c r="V532" s="235"/>
      <c r="W532" s="235"/>
      <c r="X532" s="235"/>
      <c r="Y532" s="235"/>
      <c r="Z532" s="235"/>
      <c r="AA532" s="235"/>
      <c r="AB532" s="235"/>
      <c r="AC532" s="235"/>
      <c r="AD532" s="235"/>
      <c r="AE532" s="235"/>
      <c r="AF532" s="235"/>
      <c r="AG532" s="235"/>
      <c r="AH532" s="235"/>
      <c r="AI532" s="235"/>
      <c r="AJ532" s="235"/>
      <c r="AK532" s="258"/>
      <c r="AL532" s="258"/>
      <c r="AM532" s="258"/>
      <c r="AN532" s="235"/>
      <c r="AO532" s="233"/>
      <c r="AP532" s="426"/>
      <c r="AQ532" s="425"/>
      <c r="AR532" s="425"/>
      <c r="AS532" s="258"/>
      <c r="AT532" s="258"/>
      <c r="AU532" s="258"/>
      <c r="AV532" s="258"/>
      <c r="AW532" s="258"/>
    </row>
    <row r="533" spans="1:49" ht="12.75" hidden="1" outlineLevel="1">
      <c r="A533" s="467"/>
      <c r="B533" s="467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35"/>
      <c r="P533" s="235"/>
      <c r="Q533" s="235"/>
      <c r="R533" s="235"/>
      <c r="S533" s="235"/>
      <c r="T533" s="235"/>
      <c r="U533" s="235"/>
      <c r="V533" s="235"/>
      <c r="W533" s="235"/>
      <c r="X533" s="235"/>
      <c r="Y533" s="235"/>
      <c r="Z533" s="235"/>
      <c r="AA533" s="235"/>
      <c r="AB533" s="235"/>
      <c r="AC533" s="235"/>
      <c r="AD533" s="235"/>
      <c r="AE533" s="235"/>
      <c r="AF533" s="235"/>
      <c r="AG533" s="235"/>
      <c r="AH533" s="235"/>
      <c r="AI533" s="235"/>
      <c r="AJ533" s="235"/>
      <c r="AK533" s="258"/>
      <c r="AL533" s="258"/>
      <c r="AM533" s="258"/>
      <c r="AN533" s="235"/>
      <c r="AO533" s="233"/>
      <c r="AP533" s="426"/>
      <c r="AQ533" s="425"/>
      <c r="AR533" s="425"/>
      <c r="AS533" s="258"/>
      <c r="AT533" s="258"/>
      <c r="AU533" s="258"/>
      <c r="AV533" s="258"/>
      <c r="AW533" s="258"/>
    </row>
    <row r="534" spans="1:49" ht="12.75" hidden="1" outlineLevel="1">
      <c r="A534" s="467"/>
      <c r="B534" s="467"/>
      <c r="C534" s="235"/>
      <c r="D534" s="235"/>
      <c r="E534" s="235"/>
      <c r="F534" s="235"/>
      <c r="G534" s="235"/>
      <c r="H534" s="235"/>
      <c r="I534" s="235"/>
      <c r="J534" s="235"/>
      <c r="K534" s="235"/>
      <c r="L534" s="235"/>
      <c r="M534" s="235"/>
      <c r="N534" s="235"/>
      <c r="O534" s="235"/>
      <c r="P534" s="235"/>
      <c r="Q534" s="235"/>
      <c r="R534" s="235"/>
      <c r="S534" s="235"/>
      <c r="T534" s="235"/>
      <c r="U534" s="235"/>
      <c r="V534" s="235"/>
      <c r="W534" s="235"/>
      <c r="X534" s="235"/>
      <c r="Y534" s="235"/>
      <c r="Z534" s="235"/>
      <c r="AA534" s="235"/>
      <c r="AB534" s="235"/>
      <c r="AC534" s="235"/>
      <c r="AD534" s="235"/>
      <c r="AE534" s="235"/>
      <c r="AF534" s="235"/>
      <c r="AG534" s="235"/>
      <c r="AH534" s="235"/>
      <c r="AI534" s="235"/>
      <c r="AJ534" s="235"/>
      <c r="AK534" s="258"/>
      <c r="AL534" s="258"/>
      <c r="AM534" s="258"/>
      <c r="AN534" s="235"/>
      <c r="AO534" s="233"/>
      <c r="AP534" s="426"/>
      <c r="AQ534" s="425"/>
      <c r="AR534" s="425"/>
      <c r="AS534" s="258"/>
      <c r="AT534" s="258"/>
      <c r="AU534" s="258"/>
      <c r="AV534" s="258"/>
      <c r="AW534" s="258"/>
    </row>
    <row r="535" spans="1:49" ht="12.75" hidden="1" outlineLevel="1">
      <c r="A535" s="467"/>
      <c r="B535" s="467"/>
      <c r="C535" s="235"/>
      <c r="D535" s="235"/>
      <c r="E535" s="235"/>
      <c r="F535" s="235"/>
      <c r="G535" s="235"/>
      <c r="H535" s="235"/>
      <c r="I535" s="235"/>
      <c r="J535" s="235"/>
      <c r="K535" s="235"/>
      <c r="L535" s="235"/>
      <c r="M535" s="235"/>
      <c r="N535" s="235"/>
      <c r="O535" s="235"/>
      <c r="P535" s="235"/>
      <c r="Q535" s="235"/>
      <c r="R535" s="235"/>
      <c r="S535" s="235"/>
      <c r="T535" s="235"/>
      <c r="U535" s="235"/>
      <c r="V535" s="235"/>
      <c r="W535" s="235"/>
      <c r="X535" s="235"/>
      <c r="Y535" s="235"/>
      <c r="Z535" s="235"/>
      <c r="AA535" s="235"/>
      <c r="AB535" s="235"/>
      <c r="AC535" s="235"/>
      <c r="AD535" s="235"/>
      <c r="AE535" s="235"/>
      <c r="AF535" s="235"/>
      <c r="AG535" s="235"/>
      <c r="AH535" s="235"/>
      <c r="AI535" s="235"/>
      <c r="AJ535" s="235"/>
      <c r="AK535" s="258"/>
      <c r="AL535" s="258"/>
      <c r="AM535" s="258"/>
      <c r="AN535" s="235"/>
      <c r="AO535" s="233"/>
      <c r="AP535" s="426" t="s">
        <v>581</v>
      </c>
      <c r="AQ535" s="425" t="s">
        <v>66</v>
      </c>
      <c r="AR535" s="425" t="s">
        <v>90</v>
      </c>
      <c r="AS535" s="258"/>
      <c r="AT535" s="258"/>
      <c r="AU535" s="258"/>
      <c r="AV535" s="258"/>
      <c r="AW535" s="258"/>
    </row>
    <row r="536" spans="1:49" ht="12.75" hidden="1" outlineLevel="1">
      <c r="A536" s="467"/>
      <c r="B536" s="467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  <c r="O536" s="235"/>
      <c r="P536" s="235"/>
      <c r="Q536" s="235"/>
      <c r="R536" s="235"/>
      <c r="S536" s="235"/>
      <c r="T536" s="235"/>
      <c r="U536" s="235"/>
      <c r="V536" s="235"/>
      <c r="W536" s="235"/>
      <c r="X536" s="235"/>
      <c r="Y536" s="235"/>
      <c r="Z536" s="235"/>
      <c r="AA536" s="235"/>
      <c r="AB536" s="235"/>
      <c r="AC536" s="235"/>
      <c r="AD536" s="235"/>
      <c r="AE536" s="235"/>
      <c r="AF536" s="235"/>
      <c r="AG536" s="235"/>
      <c r="AH536" s="235"/>
      <c r="AI536" s="235"/>
      <c r="AJ536" s="235"/>
      <c r="AK536" s="258"/>
      <c r="AL536" s="258"/>
      <c r="AM536" s="258"/>
      <c r="AN536" s="235"/>
      <c r="AO536" s="233"/>
      <c r="AP536" s="426" t="s">
        <v>288</v>
      </c>
      <c r="AQ536" s="425" t="s">
        <v>369</v>
      </c>
      <c r="AR536" s="425"/>
      <c r="AS536" s="258"/>
      <c r="AT536" s="258"/>
      <c r="AU536" s="258"/>
      <c r="AV536" s="258"/>
      <c r="AW536" s="258"/>
    </row>
    <row r="537" spans="1:49" ht="12.75" hidden="1" outlineLevel="1">
      <c r="A537" s="467"/>
      <c r="B537" s="467"/>
      <c r="C537" s="235"/>
      <c r="D537" s="235"/>
      <c r="E537" s="235"/>
      <c r="F537" s="235"/>
      <c r="G537" s="235"/>
      <c r="H537" s="235"/>
      <c r="I537" s="235"/>
      <c r="J537" s="235"/>
      <c r="K537" s="235"/>
      <c r="L537" s="235"/>
      <c r="M537" s="235"/>
      <c r="N537" s="235"/>
      <c r="O537" s="235"/>
      <c r="P537" s="235"/>
      <c r="Q537" s="235"/>
      <c r="R537" s="235"/>
      <c r="S537" s="235"/>
      <c r="T537" s="235"/>
      <c r="U537" s="235"/>
      <c r="V537" s="235"/>
      <c r="W537" s="235"/>
      <c r="X537" s="235"/>
      <c r="Y537" s="235"/>
      <c r="Z537" s="235"/>
      <c r="AA537" s="235"/>
      <c r="AB537" s="235"/>
      <c r="AC537" s="235"/>
      <c r="AD537" s="235"/>
      <c r="AE537" s="235"/>
      <c r="AF537" s="235"/>
      <c r="AG537" s="235"/>
      <c r="AH537" s="235"/>
      <c r="AI537" s="235"/>
      <c r="AJ537" s="235"/>
      <c r="AK537" s="258"/>
      <c r="AL537" s="258"/>
      <c r="AM537" s="258"/>
      <c r="AN537" s="235"/>
      <c r="AO537" s="233"/>
      <c r="AP537" s="426"/>
      <c r="AQ537" s="425"/>
      <c r="AR537" s="425"/>
      <c r="AS537" s="258"/>
      <c r="AT537" s="258"/>
      <c r="AU537" s="258"/>
      <c r="AV537" s="258"/>
      <c r="AW537" s="258"/>
    </row>
    <row r="538" spans="1:49" ht="12.75" hidden="1" outlineLevel="1">
      <c r="A538" s="467"/>
      <c r="B538" s="467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5"/>
      <c r="O538" s="235"/>
      <c r="P538" s="235"/>
      <c r="Q538" s="235"/>
      <c r="R538" s="235"/>
      <c r="S538" s="235"/>
      <c r="T538" s="235"/>
      <c r="U538" s="235"/>
      <c r="V538" s="235"/>
      <c r="W538" s="235"/>
      <c r="X538" s="235"/>
      <c r="Y538" s="235"/>
      <c r="Z538" s="235"/>
      <c r="AA538" s="235"/>
      <c r="AB538" s="235"/>
      <c r="AC538" s="235"/>
      <c r="AD538" s="235"/>
      <c r="AE538" s="235"/>
      <c r="AF538" s="235"/>
      <c r="AG538" s="235"/>
      <c r="AH538" s="235"/>
      <c r="AI538" s="235"/>
      <c r="AJ538" s="235"/>
      <c r="AK538" s="258"/>
      <c r="AL538" s="258"/>
      <c r="AM538" s="258"/>
      <c r="AN538" s="235"/>
      <c r="AO538" s="233"/>
      <c r="AP538" s="426"/>
      <c r="AQ538" s="425"/>
      <c r="AR538" s="425"/>
      <c r="AS538" s="258"/>
      <c r="AT538" s="258"/>
      <c r="AU538" s="258"/>
      <c r="AV538" s="258"/>
      <c r="AW538" s="258"/>
    </row>
    <row r="539" spans="1:49" ht="12.75" hidden="1" outlineLevel="1">
      <c r="A539" s="468"/>
      <c r="B539" s="468"/>
      <c r="C539" s="236"/>
      <c r="D539" s="236"/>
      <c r="E539" s="236"/>
      <c r="F539" s="236"/>
      <c r="G539" s="236"/>
      <c r="H539" s="236"/>
      <c r="I539" s="236"/>
      <c r="J539" s="236"/>
      <c r="K539" s="236"/>
      <c r="L539" s="236"/>
      <c r="M539" s="236"/>
      <c r="N539" s="236"/>
      <c r="O539" s="236"/>
      <c r="P539" s="236"/>
      <c r="Q539" s="236"/>
      <c r="R539" s="236"/>
      <c r="S539" s="236"/>
      <c r="T539" s="236"/>
      <c r="U539" s="236"/>
      <c r="V539" s="236"/>
      <c r="W539" s="236"/>
      <c r="X539" s="236"/>
      <c r="Y539" s="236"/>
      <c r="Z539" s="236"/>
      <c r="AA539" s="236"/>
      <c r="AB539" s="236"/>
      <c r="AC539" s="236"/>
      <c r="AD539" s="236"/>
      <c r="AE539" s="236"/>
      <c r="AF539" s="236"/>
      <c r="AG539" s="236"/>
      <c r="AH539" s="236"/>
      <c r="AI539" s="236"/>
      <c r="AJ539" s="236"/>
      <c r="AK539" s="259"/>
      <c r="AL539" s="259"/>
      <c r="AM539" s="259"/>
      <c r="AN539" s="236"/>
      <c r="AO539" s="233"/>
      <c r="AP539" s="427"/>
      <c r="AQ539" s="425"/>
      <c r="AR539" s="425"/>
      <c r="AS539" s="259"/>
      <c r="AT539" s="259"/>
      <c r="AU539" s="259"/>
      <c r="AV539" s="259"/>
      <c r="AW539" s="259"/>
    </row>
    <row r="540" spans="1:49" ht="12.75" hidden="1" outlineLevel="1">
      <c r="A540" s="466">
        <v>40</v>
      </c>
      <c r="B540" s="466" t="s">
        <v>1051</v>
      </c>
      <c r="C540" s="234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34"/>
      <c r="AB540" s="234"/>
      <c r="AC540" s="234"/>
      <c r="AD540" s="234"/>
      <c r="AE540" s="234"/>
      <c r="AF540" s="234"/>
      <c r="AG540" s="234"/>
      <c r="AH540" s="234"/>
      <c r="AI540" s="234"/>
      <c r="AJ540" s="234"/>
      <c r="AK540" s="257"/>
      <c r="AL540" s="257"/>
      <c r="AM540" s="257"/>
      <c r="AN540" s="257"/>
      <c r="AO540" s="234"/>
      <c r="AP540" s="60"/>
      <c r="AQ540" s="234"/>
      <c r="AR540" s="234"/>
      <c r="AS540" s="257"/>
      <c r="AT540" s="257"/>
      <c r="AU540" s="257"/>
      <c r="AV540" s="257"/>
      <c r="AW540" s="257"/>
    </row>
    <row r="541" spans="1:49" ht="12.75" hidden="1" outlineLevel="1">
      <c r="A541" s="467"/>
      <c r="B541" s="467"/>
      <c r="C541" s="235"/>
      <c r="D541" s="235"/>
      <c r="E541" s="235"/>
      <c r="F541" s="235"/>
      <c r="G541" s="235"/>
      <c r="H541" s="235"/>
      <c r="I541" s="235"/>
      <c r="J541" s="235"/>
      <c r="K541" s="235"/>
      <c r="L541" s="235"/>
      <c r="M541" s="235"/>
      <c r="N541" s="235"/>
      <c r="O541" s="235"/>
      <c r="P541" s="235"/>
      <c r="Q541" s="235"/>
      <c r="R541" s="235"/>
      <c r="S541" s="235"/>
      <c r="T541" s="235"/>
      <c r="U541" s="235"/>
      <c r="V541" s="235"/>
      <c r="W541" s="235"/>
      <c r="X541" s="235"/>
      <c r="Y541" s="235"/>
      <c r="Z541" s="235"/>
      <c r="AA541" s="235"/>
      <c r="AB541" s="235"/>
      <c r="AC541" s="235"/>
      <c r="AD541" s="235"/>
      <c r="AE541" s="235"/>
      <c r="AF541" s="235"/>
      <c r="AG541" s="235"/>
      <c r="AH541" s="235"/>
      <c r="AI541" s="235"/>
      <c r="AJ541" s="235"/>
      <c r="AK541" s="258"/>
      <c r="AL541" s="258"/>
      <c r="AM541" s="258"/>
      <c r="AN541" s="258"/>
      <c r="AO541" s="235"/>
      <c r="AP541" s="61"/>
      <c r="AQ541" s="235"/>
      <c r="AR541" s="235"/>
      <c r="AS541" s="258"/>
      <c r="AT541" s="258"/>
      <c r="AU541" s="258"/>
      <c r="AV541" s="258"/>
      <c r="AW541" s="258"/>
    </row>
    <row r="542" spans="1:49" ht="12.75" hidden="1" outlineLevel="1">
      <c r="A542" s="467"/>
      <c r="B542" s="467"/>
      <c r="C542" s="235"/>
      <c r="D542" s="235"/>
      <c r="E542" s="235"/>
      <c r="F542" s="235"/>
      <c r="G542" s="235"/>
      <c r="H542" s="235"/>
      <c r="I542" s="235"/>
      <c r="J542" s="235"/>
      <c r="K542" s="235"/>
      <c r="L542" s="235"/>
      <c r="M542" s="235"/>
      <c r="N542" s="235"/>
      <c r="O542" s="235"/>
      <c r="P542" s="235"/>
      <c r="Q542" s="235"/>
      <c r="R542" s="235"/>
      <c r="S542" s="235"/>
      <c r="T542" s="235"/>
      <c r="U542" s="235"/>
      <c r="V542" s="235"/>
      <c r="W542" s="235"/>
      <c r="X542" s="235"/>
      <c r="Y542" s="235"/>
      <c r="Z542" s="235"/>
      <c r="AA542" s="235"/>
      <c r="AB542" s="235"/>
      <c r="AC542" s="235"/>
      <c r="AD542" s="235"/>
      <c r="AE542" s="235"/>
      <c r="AF542" s="235"/>
      <c r="AG542" s="235"/>
      <c r="AH542" s="235"/>
      <c r="AI542" s="235"/>
      <c r="AJ542" s="235"/>
      <c r="AK542" s="258"/>
      <c r="AL542" s="258"/>
      <c r="AM542" s="258"/>
      <c r="AN542" s="258"/>
      <c r="AO542" s="235"/>
      <c r="AP542" s="61"/>
      <c r="AQ542" s="235"/>
      <c r="AR542" s="235"/>
      <c r="AS542" s="258"/>
      <c r="AT542" s="258"/>
      <c r="AU542" s="258"/>
      <c r="AV542" s="258"/>
      <c r="AW542" s="258"/>
    </row>
    <row r="543" spans="1:49" ht="12.75" hidden="1" outlineLevel="1">
      <c r="A543" s="467"/>
      <c r="B543" s="467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235"/>
      <c r="P543" s="235"/>
      <c r="Q543" s="235"/>
      <c r="R543" s="235"/>
      <c r="S543" s="235"/>
      <c r="T543" s="235"/>
      <c r="U543" s="235"/>
      <c r="V543" s="235"/>
      <c r="W543" s="235"/>
      <c r="X543" s="235"/>
      <c r="Y543" s="235"/>
      <c r="Z543" s="235"/>
      <c r="AA543" s="235"/>
      <c r="AB543" s="235"/>
      <c r="AC543" s="235"/>
      <c r="AD543" s="235"/>
      <c r="AE543" s="235"/>
      <c r="AF543" s="235"/>
      <c r="AG543" s="235"/>
      <c r="AH543" s="235"/>
      <c r="AI543" s="235"/>
      <c r="AJ543" s="235"/>
      <c r="AK543" s="258"/>
      <c r="AL543" s="258"/>
      <c r="AM543" s="258"/>
      <c r="AN543" s="258"/>
      <c r="AO543" s="235"/>
      <c r="AP543" s="61"/>
      <c r="AQ543" s="235"/>
      <c r="AR543" s="235"/>
      <c r="AS543" s="258"/>
      <c r="AT543" s="258"/>
      <c r="AU543" s="258"/>
      <c r="AV543" s="258"/>
      <c r="AW543" s="258"/>
    </row>
    <row r="544" spans="1:49" ht="12.75" hidden="1" outlineLevel="1">
      <c r="A544" s="467"/>
      <c r="B544" s="467"/>
      <c r="C544" s="235"/>
      <c r="D544" s="235"/>
      <c r="E544" s="235"/>
      <c r="F544" s="235"/>
      <c r="G544" s="235"/>
      <c r="H544" s="235"/>
      <c r="I544" s="235"/>
      <c r="J544" s="235"/>
      <c r="K544" s="235"/>
      <c r="L544" s="235"/>
      <c r="M544" s="235"/>
      <c r="N544" s="235"/>
      <c r="O544" s="235"/>
      <c r="P544" s="235"/>
      <c r="Q544" s="235"/>
      <c r="R544" s="235"/>
      <c r="S544" s="235"/>
      <c r="T544" s="235"/>
      <c r="U544" s="235"/>
      <c r="V544" s="235"/>
      <c r="W544" s="235"/>
      <c r="X544" s="235"/>
      <c r="Y544" s="235"/>
      <c r="Z544" s="235"/>
      <c r="AA544" s="235"/>
      <c r="AB544" s="235"/>
      <c r="AC544" s="235"/>
      <c r="AD544" s="235"/>
      <c r="AE544" s="235"/>
      <c r="AF544" s="235"/>
      <c r="AG544" s="235"/>
      <c r="AH544" s="235"/>
      <c r="AI544" s="235"/>
      <c r="AJ544" s="235"/>
      <c r="AK544" s="258"/>
      <c r="AL544" s="258"/>
      <c r="AM544" s="258"/>
      <c r="AN544" s="258"/>
      <c r="AO544" s="235"/>
      <c r="AP544" s="61"/>
      <c r="AQ544" s="235"/>
      <c r="AR544" s="235"/>
      <c r="AS544" s="258"/>
      <c r="AT544" s="258"/>
      <c r="AU544" s="258"/>
      <c r="AV544" s="258"/>
      <c r="AW544" s="258"/>
    </row>
    <row r="545" spans="1:49" ht="12.75" hidden="1" outlineLevel="1">
      <c r="A545" s="467"/>
      <c r="B545" s="467"/>
      <c r="C545" s="235"/>
      <c r="D545" s="235"/>
      <c r="E545" s="235"/>
      <c r="F545" s="235"/>
      <c r="G545" s="235"/>
      <c r="H545" s="235"/>
      <c r="I545" s="235"/>
      <c r="J545" s="235"/>
      <c r="K545" s="235"/>
      <c r="L545" s="235"/>
      <c r="M545" s="235"/>
      <c r="N545" s="235"/>
      <c r="O545" s="235"/>
      <c r="P545" s="235"/>
      <c r="Q545" s="235"/>
      <c r="R545" s="235"/>
      <c r="S545" s="235"/>
      <c r="T545" s="235"/>
      <c r="U545" s="235"/>
      <c r="V545" s="235"/>
      <c r="W545" s="235"/>
      <c r="X545" s="235"/>
      <c r="Y545" s="235"/>
      <c r="Z545" s="235"/>
      <c r="AA545" s="235"/>
      <c r="AB545" s="235"/>
      <c r="AC545" s="235"/>
      <c r="AD545" s="235"/>
      <c r="AE545" s="235"/>
      <c r="AF545" s="235"/>
      <c r="AG545" s="235"/>
      <c r="AH545" s="235"/>
      <c r="AI545" s="235"/>
      <c r="AJ545" s="235"/>
      <c r="AK545" s="258"/>
      <c r="AL545" s="258"/>
      <c r="AM545" s="258"/>
      <c r="AN545" s="258"/>
      <c r="AO545" s="235"/>
      <c r="AP545" s="61"/>
      <c r="AQ545" s="235"/>
      <c r="AR545" s="235"/>
      <c r="AS545" s="258"/>
      <c r="AT545" s="258"/>
      <c r="AU545" s="258"/>
      <c r="AV545" s="258"/>
      <c r="AW545" s="258"/>
    </row>
    <row r="546" spans="1:49" ht="12.75" hidden="1" outlineLevel="1">
      <c r="A546" s="467"/>
      <c r="B546" s="467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  <c r="Z546" s="235"/>
      <c r="AA546" s="235"/>
      <c r="AB546" s="235"/>
      <c r="AC546" s="235"/>
      <c r="AD546" s="235"/>
      <c r="AE546" s="235"/>
      <c r="AF546" s="235"/>
      <c r="AG546" s="235"/>
      <c r="AH546" s="235"/>
      <c r="AI546" s="235"/>
      <c r="AJ546" s="235"/>
      <c r="AK546" s="258"/>
      <c r="AL546" s="258"/>
      <c r="AM546" s="258"/>
      <c r="AN546" s="258"/>
      <c r="AO546" s="235"/>
      <c r="AP546" s="61"/>
      <c r="AQ546" s="235"/>
      <c r="AR546" s="235"/>
      <c r="AS546" s="258"/>
      <c r="AT546" s="258"/>
      <c r="AU546" s="258"/>
      <c r="AV546" s="258"/>
      <c r="AW546" s="258"/>
    </row>
    <row r="547" spans="1:49" ht="12.75" hidden="1" outlineLevel="1">
      <c r="A547" s="467"/>
      <c r="B547" s="467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/>
      <c r="P547" s="235"/>
      <c r="Q547" s="235"/>
      <c r="R547" s="235"/>
      <c r="S547" s="235"/>
      <c r="T547" s="235"/>
      <c r="U547" s="235"/>
      <c r="V547" s="235"/>
      <c r="W547" s="235"/>
      <c r="X547" s="235"/>
      <c r="Y547" s="235"/>
      <c r="Z547" s="235"/>
      <c r="AA547" s="235"/>
      <c r="AB547" s="235"/>
      <c r="AC547" s="235"/>
      <c r="AD547" s="235"/>
      <c r="AE547" s="235"/>
      <c r="AF547" s="235"/>
      <c r="AG547" s="235"/>
      <c r="AH547" s="235"/>
      <c r="AI547" s="235"/>
      <c r="AJ547" s="235"/>
      <c r="AK547" s="258"/>
      <c r="AL547" s="258"/>
      <c r="AM547" s="258"/>
      <c r="AN547" s="258"/>
      <c r="AO547" s="235"/>
      <c r="AP547" s="61"/>
      <c r="AQ547" s="235"/>
      <c r="AR547" s="235"/>
      <c r="AS547" s="258"/>
      <c r="AT547" s="258"/>
      <c r="AU547" s="258"/>
      <c r="AV547" s="258"/>
      <c r="AW547" s="258"/>
    </row>
    <row r="548" spans="1:49" ht="12.75" hidden="1" outlineLevel="1">
      <c r="A548" s="467"/>
      <c r="B548" s="467"/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  <c r="M548" s="235"/>
      <c r="N548" s="235"/>
      <c r="O548" s="235"/>
      <c r="P548" s="235"/>
      <c r="Q548" s="235"/>
      <c r="R548" s="235"/>
      <c r="S548" s="235"/>
      <c r="T548" s="235"/>
      <c r="U548" s="235"/>
      <c r="V548" s="235"/>
      <c r="W548" s="235"/>
      <c r="X548" s="235"/>
      <c r="Y548" s="235"/>
      <c r="Z548" s="235"/>
      <c r="AA548" s="235"/>
      <c r="AB548" s="235"/>
      <c r="AC548" s="235"/>
      <c r="AD548" s="235"/>
      <c r="AE548" s="235"/>
      <c r="AF548" s="235"/>
      <c r="AG548" s="235"/>
      <c r="AH548" s="235"/>
      <c r="AI548" s="235"/>
      <c r="AJ548" s="235"/>
      <c r="AK548" s="258"/>
      <c r="AL548" s="258"/>
      <c r="AM548" s="258"/>
      <c r="AN548" s="258"/>
      <c r="AO548" s="235"/>
      <c r="AP548" s="61"/>
      <c r="AQ548" s="235"/>
      <c r="AR548" s="235"/>
      <c r="AS548" s="258"/>
      <c r="AT548" s="258"/>
      <c r="AU548" s="258"/>
      <c r="AV548" s="258"/>
      <c r="AW548" s="258"/>
    </row>
    <row r="549" spans="1:49" ht="12.75" hidden="1" outlineLevel="1">
      <c r="A549" s="467"/>
      <c r="B549" s="467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  <c r="Z549" s="235"/>
      <c r="AA549" s="235"/>
      <c r="AB549" s="235"/>
      <c r="AC549" s="235"/>
      <c r="AD549" s="235"/>
      <c r="AE549" s="235"/>
      <c r="AF549" s="235"/>
      <c r="AG549" s="235"/>
      <c r="AH549" s="235"/>
      <c r="AI549" s="235"/>
      <c r="AJ549" s="235"/>
      <c r="AK549" s="258"/>
      <c r="AL549" s="258"/>
      <c r="AM549" s="258"/>
      <c r="AN549" s="258"/>
      <c r="AO549" s="235"/>
      <c r="AP549" s="61"/>
      <c r="AQ549" s="235"/>
      <c r="AR549" s="235"/>
      <c r="AS549" s="258"/>
      <c r="AT549" s="258"/>
      <c r="AU549" s="258"/>
      <c r="AV549" s="258"/>
      <c r="AW549" s="258"/>
    </row>
    <row r="550" spans="1:49" ht="12.75" hidden="1" outlineLevel="1">
      <c r="A550" s="467"/>
      <c r="B550" s="467"/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235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235"/>
      <c r="Y550" s="235"/>
      <c r="Z550" s="235"/>
      <c r="AA550" s="235"/>
      <c r="AB550" s="235"/>
      <c r="AC550" s="235"/>
      <c r="AD550" s="235"/>
      <c r="AE550" s="235"/>
      <c r="AF550" s="235"/>
      <c r="AG550" s="235"/>
      <c r="AH550" s="235"/>
      <c r="AI550" s="235"/>
      <c r="AJ550" s="235"/>
      <c r="AK550" s="258"/>
      <c r="AL550" s="258"/>
      <c r="AM550" s="258"/>
      <c r="AN550" s="258"/>
      <c r="AO550" s="235"/>
      <c r="AP550" s="61"/>
      <c r="AQ550" s="235"/>
      <c r="AR550" s="235"/>
      <c r="AS550" s="258"/>
      <c r="AT550" s="258"/>
      <c r="AU550" s="258"/>
      <c r="AV550" s="258"/>
      <c r="AW550" s="258"/>
    </row>
    <row r="551" spans="1:49" ht="12.75" hidden="1" outlineLevel="1">
      <c r="A551" s="467"/>
      <c r="B551" s="467"/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235"/>
      <c r="N551" s="235"/>
      <c r="O551" s="235"/>
      <c r="P551" s="235"/>
      <c r="Q551" s="235"/>
      <c r="R551" s="235"/>
      <c r="S551" s="235"/>
      <c r="T551" s="235"/>
      <c r="U551" s="235"/>
      <c r="V551" s="235"/>
      <c r="W551" s="235"/>
      <c r="X551" s="235"/>
      <c r="Y551" s="235"/>
      <c r="Z551" s="235"/>
      <c r="AA551" s="235"/>
      <c r="AB551" s="235"/>
      <c r="AC551" s="235"/>
      <c r="AD551" s="235"/>
      <c r="AE551" s="235"/>
      <c r="AF551" s="235"/>
      <c r="AG551" s="235"/>
      <c r="AH551" s="235"/>
      <c r="AI551" s="235"/>
      <c r="AJ551" s="235"/>
      <c r="AK551" s="258"/>
      <c r="AL551" s="258"/>
      <c r="AM551" s="258"/>
      <c r="AN551" s="258"/>
      <c r="AO551" s="235"/>
      <c r="AP551" s="61"/>
      <c r="AQ551" s="235"/>
      <c r="AR551" s="235"/>
      <c r="AS551" s="258"/>
      <c r="AT551" s="258"/>
      <c r="AU551" s="258"/>
      <c r="AV551" s="258"/>
      <c r="AW551" s="258"/>
    </row>
    <row r="552" spans="1:49" ht="12.75" hidden="1" outlineLevel="1">
      <c r="A552" s="467"/>
      <c r="B552" s="467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/>
      <c r="P552" s="235"/>
      <c r="Q552" s="235"/>
      <c r="R552" s="235"/>
      <c r="S552" s="235"/>
      <c r="T552" s="235"/>
      <c r="U552" s="235"/>
      <c r="V552" s="235"/>
      <c r="W552" s="235"/>
      <c r="X552" s="235"/>
      <c r="Y552" s="235"/>
      <c r="Z552" s="235"/>
      <c r="AA552" s="235"/>
      <c r="AB552" s="235"/>
      <c r="AC552" s="235"/>
      <c r="AD552" s="235"/>
      <c r="AE552" s="235"/>
      <c r="AF552" s="235"/>
      <c r="AG552" s="235"/>
      <c r="AH552" s="235"/>
      <c r="AI552" s="235"/>
      <c r="AJ552" s="235"/>
      <c r="AK552" s="258"/>
      <c r="AL552" s="258"/>
      <c r="AM552" s="258"/>
      <c r="AN552" s="258"/>
      <c r="AO552" s="235"/>
      <c r="AP552" s="61"/>
      <c r="AQ552" s="235"/>
      <c r="AR552" s="235"/>
      <c r="AS552" s="258"/>
      <c r="AT552" s="258"/>
      <c r="AU552" s="258"/>
      <c r="AV552" s="258"/>
      <c r="AW552" s="258"/>
    </row>
    <row r="553" spans="1:49" ht="12.75" hidden="1" outlineLevel="1">
      <c r="A553" s="467"/>
      <c r="B553" s="467"/>
      <c r="C553" s="235"/>
      <c r="D553" s="235"/>
      <c r="E553" s="235"/>
      <c r="F553" s="235"/>
      <c r="G553" s="235"/>
      <c r="H553" s="235"/>
      <c r="I553" s="235"/>
      <c r="J553" s="235"/>
      <c r="K553" s="235"/>
      <c r="L553" s="235"/>
      <c r="M553" s="235"/>
      <c r="N553" s="235"/>
      <c r="O553" s="235"/>
      <c r="P553" s="235"/>
      <c r="Q553" s="235"/>
      <c r="R553" s="235"/>
      <c r="S553" s="235"/>
      <c r="T553" s="235"/>
      <c r="U553" s="235"/>
      <c r="V553" s="235"/>
      <c r="W553" s="235"/>
      <c r="X553" s="235"/>
      <c r="Y553" s="235"/>
      <c r="Z553" s="235"/>
      <c r="AA553" s="235"/>
      <c r="AB553" s="235"/>
      <c r="AC553" s="235"/>
      <c r="AD553" s="235"/>
      <c r="AE553" s="235"/>
      <c r="AF553" s="235"/>
      <c r="AG553" s="235"/>
      <c r="AH553" s="235"/>
      <c r="AI553" s="235"/>
      <c r="AJ553" s="235"/>
      <c r="AK553" s="258"/>
      <c r="AL553" s="258"/>
      <c r="AM553" s="258"/>
      <c r="AN553" s="258"/>
      <c r="AO553" s="235"/>
      <c r="AP553" s="61"/>
      <c r="AQ553" s="258" t="s">
        <v>261</v>
      </c>
      <c r="AR553" s="258" t="s">
        <v>159</v>
      </c>
      <c r="AS553" s="258"/>
      <c r="AT553" s="258"/>
      <c r="AU553" s="258"/>
      <c r="AV553" s="258"/>
      <c r="AW553" s="258"/>
    </row>
    <row r="554" spans="1:49" ht="12.75" hidden="1" outlineLevel="1">
      <c r="A554" s="467"/>
      <c r="B554" s="467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  <c r="Z554" s="235"/>
      <c r="AA554" s="235"/>
      <c r="AB554" s="235"/>
      <c r="AC554" s="235"/>
      <c r="AD554" s="235"/>
      <c r="AE554" s="235"/>
      <c r="AF554" s="235"/>
      <c r="AG554" s="235"/>
      <c r="AH554" s="235"/>
      <c r="AI554" s="235"/>
      <c r="AJ554" s="235"/>
      <c r="AK554" s="258"/>
      <c r="AL554" s="258"/>
      <c r="AM554" s="258"/>
      <c r="AN554" s="258"/>
      <c r="AO554" s="235"/>
      <c r="AP554" s="61"/>
      <c r="AQ554" s="258" t="s">
        <v>85</v>
      </c>
      <c r="AR554" s="258"/>
      <c r="AS554" s="258"/>
      <c r="AT554" s="258"/>
      <c r="AU554" s="258"/>
      <c r="AV554" s="258"/>
      <c r="AW554" s="258"/>
    </row>
    <row r="555" spans="1:49" ht="12.75" hidden="1" outlineLevel="1">
      <c r="A555" s="467"/>
      <c r="B555" s="467"/>
      <c r="C555" s="235"/>
      <c r="D555" s="235"/>
      <c r="E555" s="235"/>
      <c r="F555" s="235"/>
      <c r="G555" s="235"/>
      <c r="H555" s="235"/>
      <c r="I555" s="235"/>
      <c r="J555" s="235"/>
      <c r="K555" s="235"/>
      <c r="L555" s="235"/>
      <c r="M555" s="235"/>
      <c r="N555" s="235"/>
      <c r="O555" s="235"/>
      <c r="P555" s="235"/>
      <c r="Q555" s="235"/>
      <c r="R555" s="235"/>
      <c r="S555" s="235"/>
      <c r="T555" s="235"/>
      <c r="U555" s="235"/>
      <c r="V555" s="235"/>
      <c r="W555" s="235"/>
      <c r="X555" s="235"/>
      <c r="Y555" s="235"/>
      <c r="Z555" s="235"/>
      <c r="AA555" s="235"/>
      <c r="AB555" s="235"/>
      <c r="AC555" s="235"/>
      <c r="AD555" s="235"/>
      <c r="AE555" s="235"/>
      <c r="AF555" s="235"/>
      <c r="AG555" s="235"/>
      <c r="AH555" s="235"/>
      <c r="AI555" s="235"/>
      <c r="AJ555" s="235"/>
      <c r="AK555" s="258"/>
      <c r="AL555" s="258"/>
      <c r="AM555" s="258"/>
      <c r="AN555" s="258"/>
      <c r="AO555" s="235"/>
      <c r="AP555" s="61"/>
      <c r="AQ555" s="258"/>
      <c r="AR555" s="258" t="s">
        <v>148</v>
      </c>
      <c r="AS555" s="258" t="s">
        <v>283</v>
      </c>
      <c r="AT555" s="258" t="s">
        <v>726</v>
      </c>
      <c r="AU555" s="258"/>
      <c r="AV555" s="258"/>
      <c r="AW555" s="258"/>
    </row>
    <row r="556" spans="1:49" ht="12.75" hidden="1" outlineLevel="1">
      <c r="A556" s="467"/>
      <c r="B556" s="467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  <c r="Z556" s="235"/>
      <c r="AA556" s="235"/>
      <c r="AB556" s="235"/>
      <c r="AC556" s="235"/>
      <c r="AD556" s="235"/>
      <c r="AE556" s="235"/>
      <c r="AF556" s="235"/>
      <c r="AG556" s="235"/>
      <c r="AH556" s="235"/>
      <c r="AI556" s="235"/>
      <c r="AJ556" s="235"/>
      <c r="AK556" s="258"/>
      <c r="AL556" s="258"/>
      <c r="AM556" s="258"/>
      <c r="AN556" s="258"/>
      <c r="AO556" s="235"/>
      <c r="AP556" s="61"/>
      <c r="AQ556" s="258"/>
      <c r="AR556" s="258"/>
      <c r="AS556" s="258"/>
      <c r="AT556" s="258"/>
      <c r="AU556" s="258"/>
      <c r="AV556" s="258"/>
      <c r="AW556" s="258"/>
    </row>
    <row r="557" spans="1:49" ht="12.75" hidden="1" outlineLevel="1">
      <c r="A557" s="468"/>
      <c r="B557" s="468"/>
      <c r="C557" s="236"/>
      <c r="D557" s="236"/>
      <c r="E557" s="236"/>
      <c r="F557" s="236"/>
      <c r="G557" s="236"/>
      <c r="H557" s="236"/>
      <c r="I557" s="236"/>
      <c r="J557" s="236"/>
      <c r="K557" s="236"/>
      <c r="L557" s="236"/>
      <c r="M557" s="236"/>
      <c r="N557" s="236"/>
      <c r="O557" s="236"/>
      <c r="P557" s="236"/>
      <c r="Q557" s="236"/>
      <c r="R557" s="236"/>
      <c r="S557" s="236"/>
      <c r="T557" s="236"/>
      <c r="U557" s="236"/>
      <c r="V557" s="236"/>
      <c r="W557" s="236"/>
      <c r="X557" s="236"/>
      <c r="Y557" s="236"/>
      <c r="Z557" s="236"/>
      <c r="AA557" s="236"/>
      <c r="AB557" s="236"/>
      <c r="AC557" s="236"/>
      <c r="AD557" s="236"/>
      <c r="AE557" s="236"/>
      <c r="AF557" s="236"/>
      <c r="AG557" s="236"/>
      <c r="AH557" s="236"/>
      <c r="AI557" s="236"/>
      <c r="AJ557" s="236"/>
      <c r="AK557" s="259"/>
      <c r="AL557" s="259"/>
      <c r="AM557" s="259"/>
      <c r="AN557" s="259"/>
      <c r="AO557" s="236"/>
      <c r="AP557" s="62"/>
      <c r="AQ557" s="259"/>
      <c r="AR557" s="259"/>
      <c r="AS557" s="259"/>
      <c r="AT557" s="259"/>
      <c r="AU557" s="259"/>
      <c r="AV557" s="259"/>
      <c r="AW557" s="259"/>
    </row>
    <row r="558" spans="1:49" ht="12.75" hidden="1" outlineLevel="1">
      <c r="A558" s="466">
        <v>41</v>
      </c>
      <c r="B558" s="466" t="s">
        <v>176</v>
      </c>
      <c r="C558" s="234"/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4"/>
      <c r="P558" s="234"/>
      <c r="Q558" s="234"/>
      <c r="R558" s="234"/>
      <c r="S558" s="234"/>
      <c r="T558" s="234"/>
      <c r="U558" s="234"/>
      <c r="V558" s="234"/>
      <c r="W558" s="234"/>
      <c r="X558" s="234"/>
      <c r="Y558" s="234"/>
      <c r="Z558" s="234"/>
      <c r="AA558" s="234"/>
      <c r="AB558" s="234"/>
      <c r="AC558" s="234"/>
      <c r="AD558" s="234"/>
      <c r="AE558" s="234"/>
      <c r="AF558" s="234"/>
      <c r="AG558" s="234"/>
      <c r="AH558" s="234"/>
      <c r="AI558" s="234"/>
      <c r="AJ558" s="234"/>
      <c r="AK558" s="257"/>
      <c r="AL558" s="257"/>
      <c r="AM558" s="257"/>
      <c r="AN558" s="257"/>
      <c r="AO558" s="257"/>
      <c r="AP558" s="234"/>
      <c r="AQ558" s="60"/>
      <c r="AR558" s="234"/>
      <c r="AS558" s="257"/>
      <c r="AT558" s="257"/>
      <c r="AU558" s="257"/>
      <c r="AV558" s="257"/>
      <c r="AW558" s="257"/>
    </row>
    <row r="559" spans="1:49" ht="12.75" hidden="1" outlineLevel="1">
      <c r="A559" s="467"/>
      <c r="B559" s="467"/>
      <c r="C559" s="235"/>
      <c r="D559" s="235"/>
      <c r="E559" s="235"/>
      <c r="F559" s="235"/>
      <c r="G559" s="235"/>
      <c r="H559" s="235"/>
      <c r="I559" s="235"/>
      <c r="J559" s="235"/>
      <c r="K559" s="235"/>
      <c r="L559" s="235"/>
      <c r="M559" s="235"/>
      <c r="N559" s="235"/>
      <c r="O559" s="235"/>
      <c r="P559" s="235"/>
      <c r="Q559" s="235"/>
      <c r="R559" s="235"/>
      <c r="S559" s="235"/>
      <c r="T559" s="235"/>
      <c r="U559" s="235"/>
      <c r="V559" s="235"/>
      <c r="W559" s="235"/>
      <c r="X559" s="235"/>
      <c r="Y559" s="235"/>
      <c r="Z559" s="235"/>
      <c r="AA559" s="235"/>
      <c r="AB559" s="235"/>
      <c r="AC559" s="235"/>
      <c r="AD559" s="235"/>
      <c r="AE559" s="235"/>
      <c r="AF559" s="235"/>
      <c r="AG559" s="235"/>
      <c r="AH559" s="235"/>
      <c r="AI559" s="235"/>
      <c r="AJ559" s="235"/>
      <c r="AK559" s="258"/>
      <c r="AL559" s="258"/>
      <c r="AM559" s="258"/>
      <c r="AN559" s="258"/>
      <c r="AO559" s="258"/>
      <c r="AP559" s="235"/>
      <c r="AQ559" s="61"/>
      <c r="AR559" s="235"/>
      <c r="AS559" s="258"/>
      <c r="AT559" s="258"/>
      <c r="AU559" s="258"/>
      <c r="AV559" s="258"/>
      <c r="AW559" s="258"/>
    </row>
    <row r="560" spans="1:49" ht="12.75" hidden="1" outlineLevel="1">
      <c r="A560" s="467"/>
      <c r="B560" s="467"/>
      <c r="C560" s="235"/>
      <c r="D560" s="235"/>
      <c r="E560" s="235"/>
      <c r="F560" s="235"/>
      <c r="G560" s="235"/>
      <c r="H560" s="235"/>
      <c r="I560" s="235"/>
      <c r="J560" s="235"/>
      <c r="K560" s="235"/>
      <c r="L560" s="235"/>
      <c r="M560" s="235"/>
      <c r="N560" s="235"/>
      <c r="O560" s="235"/>
      <c r="P560" s="235"/>
      <c r="Q560" s="235"/>
      <c r="R560" s="235"/>
      <c r="S560" s="235"/>
      <c r="T560" s="235"/>
      <c r="U560" s="235"/>
      <c r="V560" s="235"/>
      <c r="W560" s="235"/>
      <c r="X560" s="235"/>
      <c r="Y560" s="235"/>
      <c r="Z560" s="235"/>
      <c r="AA560" s="235"/>
      <c r="AB560" s="235"/>
      <c r="AC560" s="235"/>
      <c r="AD560" s="235"/>
      <c r="AE560" s="235"/>
      <c r="AF560" s="235"/>
      <c r="AG560" s="235"/>
      <c r="AH560" s="235"/>
      <c r="AI560" s="235"/>
      <c r="AJ560" s="235"/>
      <c r="AK560" s="258"/>
      <c r="AL560" s="258"/>
      <c r="AM560" s="258"/>
      <c r="AN560" s="258"/>
      <c r="AO560" s="258"/>
      <c r="AP560" s="235"/>
      <c r="AQ560" s="61"/>
      <c r="AR560" s="235"/>
      <c r="AS560" s="258"/>
      <c r="AT560" s="258"/>
      <c r="AU560" s="258"/>
      <c r="AV560" s="258"/>
      <c r="AW560" s="258"/>
    </row>
    <row r="561" spans="1:49" ht="12.75" hidden="1" outlineLevel="1">
      <c r="A561" s="467"/>
      <c r="B561" s="467"/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5"/>
      <c r="Z561" s="235"/>
      <c r="AA561" s="235"/>
      <c r="AB561" s="235"/>
      <c r="AC561" s="235"/>
      <c r="AD561" s="235"/>
      <c r="AE561" s="235"/>
      <c r="AF561" s="235"/>
      <c r="AG561" s="235"/>
      <c r="AH561" s="235"/>
      <c r="AI561" s="235"/>
      <c r="AJ561" s="235"/>
      <c r="AK561" s="258"/>
      <c r="AL561" s="258"/>
      <c r="AM561" s="258"/>
      <c r="AN561" s="258"/>
      <c r="AO561" s="258"/>
      <c r="AP561" s="235"/>
      <c r="AQ561" s="61"/>
      <c r="AR561" s="235"/>
      <c r="AS561" s="258"/>
      <c r="AT561" s="258"/>
      <c r="AU561" s="258"/>
      <c r="AV561" s="258"/>
      <c r="AW561" s="258"/>
    </row>
    <row r="562" spans="1:49" ht="12.75" hidden="1" outlineLevel="1">
      <c r="A562" s="467"/>
      <c r="B562" s="467"/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5"/>
      <c r="Z562" s="235"/>
      <c r="AA562" s="235"/>
      <c r="AB562" s="235"/>
      <c r="AC562" s="235"/>
      <c r="AD562" s="235"/>
      <c r="AE562" s="235"/>
      <c r="AF562" s="235"/>
      <c r="AG562" s="235"/>
      <c r="AH562" s="235"/>
      <c r="AI562" s="235"/>
      <c r="AJ562" s="235"/>
      <c r="AK562" s="258"/>
      <c r="AL562" s="258"/>
      <c r="AM562" s="258"/>
      <c r="AN562" s="258"/>
      <c r="AO562" s="258"/>
      <c r="AP562" s="235"/>
      <c r="AQ562" s="61"/>
      <c r="AR562" s="235"/>
      <c r="AS562" s="258"/>
      <c r="AT562" s="258"/>
      <c r="AU562" s="258"/>
      <c r="AV562" s="258"/>
      <c r="AW562" s="258"/>
    </row>
    <row r="563" spans="1:49" ht="12.75" hidden="1" outlineLevel="1">
      <c r="A563" s="467"/>
      <c r="B563" s="467"/>
      <c r="C563" s="235"/>
      <c r="D563" s="235"/>
      <c r="E563" s="235"/>
      <c r="F563" s="235"/>
      <c r="G563" s="235"/>
      <c r="H563" s="235"/>
      <c r="I563" s="235"/>
      <c r="J563" s="235"/>
      <c r="K563" s="235"/>
      <c r="L563" s="235"/>
      <c r="M563" s="235"/>
      <c r="N563" s="235"/>
      <c r="O563" s="235"/>
      <c r="P563" s="235"/>
      <c r="Q563" s="235"/>
      <c r="R563" s="235"/>
      <c r="S563" s="235"/>
      <c r="T563" s="235"/>
      <c r="U563" s="235"/>
      <c r="V563" s="235"/>
      <c r="W563" s="235"/>
      <c r="X563" s="235"/>
      <c r="Y563" s="235"/>
      <c r="Z563" s="235"/>
      <c r="AA563" s="235"/>
      <c r="AB563" s="235"/>
      <c r="AC563" s="235"/>
      <c r="AD563" s="235"/>
      <c r="AE563" s="235"/>
      <c r="AF563" s="235"/>
      <c r="AG563" s="235"/>
      <c r="AH563" s="235"/>
      <c r="AI563" s="235"/>
      <c r="AJ563" s="235"/>
      <c r="AK563" s="258"/>
      <c r="AL563" s="258"/>
      <c r="AM563" s="258"/>
      <c r="AN563" s="258"/>
      <c r="AO563" s="258"/>
      <c r="AP563" s="235"/>
      <c r="AQ563" s="61"/>
      <c r="AR563" s="235"/>
      <c r="AS563" s="258"/>
      <c r="AT563" s="258"/>
      <c r="AU563" s="258"/>
      <c r="AV563" s="258"/>
      <c r="AW563" s="258"/>
    </row>
    <row r="564" spans="1:49" ht="12.75" hidden="1" outlineLevel="1">
      <c r="A564" s="467"/>
      <c r="B564" s="467"/>
      <c r="C564" s="235"/>
      <c r="D564" s="235"/>
      <c r="E564" s="235"/>
      <c r="F564" s="235"/>
      <c r="G564" s="235"/>
      <c r="H564" s="235"/>
      <c r="I564" s="235"/>
      <c r="J564" s="235"/>
      <c r="K564" s="235"/>
      <c r="L564" s="235"/>
      <c r="M564" s="235"/>
      <c r="N564" s="235"/>
      <c r="O564" s="235"/>
      <c r="P564" s="235"/>
      <c r="Q564" s="235"/>
      <c r="R564" s="235"/>
      <c r="S564" s="235"/>
      <c r="T564" s="235"/>
      <c r="U564" s="235"/>
      <c r="V564" s="235"/>
      <c r="W564" s="235"/>
      <c r="X564" s="235"/>
      <c r="Y564" s="235"/>
      <c r="Z564" s="235"/>
      <c r="AA564" s="235"/>
      <c r="AB564" s="235"/>
      <c r="AC564" s="235"/>
      <c r="AD564" s="235"/>
      <c r="AE564" s="235"/>
      <c r="AF564" s="235"/>
      <c r="AG564" s="235"/>
      <c r="AH564" s="235"/>
      <c r="AI564" s="235"/>
      <c r="AJ564" s="235"/>
      <c r="AK564" s="258"/>
      <c r="AL564" s="258"/>
      <c r="AM564" s="258"/>
      <c r="AN564" s="258"/>
      <c r="AO564" s="258"/>
      <c r="AP564" s="235"/>
      <c r="AQ564" s="61"/>
      <c r="AR564" s="235"/>
      <c r="AS564" s="258"/>
      <c r="AT564" s="258"/>
      <c r="AU564" s="258"/>
      <c r="AV564" s="258"/>
      <c r="AW564" s="258"/>
    </row>
    <row r="565" spans="1:49" ht="12.75" hidden="1" outlineLevel="1">
      <c r="A565" s="467"/>
      <c r="B565" s="467"/>
      <c r="C565" s="235"/>
      <c r="D565" s="235"/>
      <c r="E565" s="235"/>
      <c r="F565" s="235"/>
      <c r="G565" s="235"/>
      <c r="H565" s="235"/>
      <c r="I565" s="235"/>
      <c r="J565" s="235"/>
      <c r="K565" s="235"/>
      <c r="L565" s="235"/>
      <c r="M565" s="235"/>
      <c r="N565" s="235"/>
      <c r="O565" s="235"/>
      <c r="P565" s="235"/>
      <c r="Q565" s="235"/>
      <c r="R565" s="235"/>
      <c r="S565" s="235"/>
      <c r="T565" s="235"/>
      <c r="U565" s="235"/>
      <c r="V565" s="235"/>
      <c r="W565" s="235"/>
      <c r="X565" s="235"/>
      <c r="Y565" s="235"/>
      <c r="Z565" s="235"/>
      <c r="AA565" s="235"/>
      <c r="AB565" s="235"/>
      <c r="AC565" s="235"/>
      <c r="AD565" s="235"/>
      <c r="AE565" s="235"/>
      <c r="AF565" s="235"/>
      <c r="AG565" s="235"/>
      <c r="AH565" s="235"/>
      <c r="AI565" s="235"/>
      <c r="AJ565" s="235"/>
      <c r="AK565" s="258"/>
      <c r="AL565" s="258"/>
      <c r="AM565" s="258"/>
      <c r="AN565" s="258"/>
      <c r="AO565" s="258"/>
      <c r="AP565" s="235"/>
      <c r="AQ565" s="61"/>
      <c r="AR565" s="235"/>
      <c r="AS565" s="258"/>
      <c r="AT565" s="258"/>
      <c r="AU565" s="258"/>
      <c r="AV565" s="258"/>
      <c r="AW565" s="258"/>
    </row>
    <row r="566" spans="1:49" ht="12.75" hidden="1" outlineLevel="1">
      <c r="A566" s="467"/>
      <c r="B566" s="467"/>
      <c r="C566" s="235"/>
      <c r="D566" s="235"/>
      <c r="E566" s="235"/>
      <c r="F566" s="235"/>
      <c r="G566" s="235"/>
      <c r="H566" s="235"/>
      <c r="I566" s="235"/>
      <c r="J566" s="235"/>
      <c r="K566" s="235"/>
      <c r="L566" s="235"/>
      <c r="M566" s="235"/>
      <c r="N566" s="235"/>
      <c r="O566" s="235"/>
      <c r="P566" s="235"/>
      <c r="Q566" s="235"/>
      <c r="R566" s="235"/>
      <c r="S566" s="235"/>
      <c r="T566" s="235"/>
      <c r="U566" s="235"/>
      <c r="V566" s="235"/>
      <c r="W566" s="235"/>
      <c r="X566" s="235"/>
      <c r="Y566" s="235"/>
      <c r="Z566" s="235"/>
      <c r="AA566" s="235"/>
      <c r="AB566" s="235"/>
      <c r="AC566" s="235"/>
      <c r="AD566" s="235"/>
      <c r="AE566" s="235"/>
      <c r="AF566" s="235"/>
      <c r="AG566" s="235"/>
      <c r="AH566" s="235"/>
      <c r="AI566" s="235"/>
      <c r="AJ566" s="235"/>
      <c r="AK566" s="258"/>
      <c r="AL566" s="258"/>
      <c r="AM566" s="258"/>
      <c r="AN566" s="258"/>
      <c r="AO566" s="258"/>
      <c r="AP566" s="235"/>
      <c r="AQ566" s="61"/>
      <c r="AR566" s="235"/>
      <c r="AS566" s="258"/>
      <c r="AT566" s="258"/>
      <c r="AU566" s="258"/>
      <c r="AV566" s="258"/>
      <c r="AW566" s="258"/>
    </row>
    <row r="567" spans="1:49" ht="12.75" hidden="1" outlineLevel="1">
      <c r="A567" s="467"/>
      <c r="B567" s="467"/>
      <c r="C567" s="235"/>
      <c r="D567" s="235"/>
      <c r="E567" s="235"/>
      <c r="F567" s="235"/>
      <c r="G567" s="235"/>
      <c r="H567" s="235"/>
      <c r="I567" s="235"/>
      <c r="J567" s="235"/>
      <c r="K567" s="235"/>
      <c r="L567" s="235"/>
      <c r="M567" s="235"/>
      <c r="N567" s="235"/>
      <c r="O567" s="235"/>
      <c r="P567" s="235"/>
      <c r="Q567" s="235"/>
      <c r="R567" s="235"/>
      <c r="S567" s="235"/>
      <c r="T567" s="235"/>
      <c r="U567" s="235"/>
      <c r="V567" s="235"/>
      <c r="W567" s="235"/>
      <c r="X567" s="235"/>
      <c r="Y567" s="235"/>
      <c r="Z567" s="235"/>
      <c r="AA567" s="235"/>
      <c r="AB567" s="235"/>
      <c r="AC567" s="235"/>
      <c r="AD567" s="235"/>
      <c r="AE567" s="235"/>
      <c r="AF567" s="235"/>
      <c r="AG567" s="235"/>
      <c r="AH567" s="235"/>
      <c r="AI567" s="235"/>
      <c r="AJ567" s="235"/>
      <c r="AK567" s="258"/>
      <c r="AL567" s="258"/>
      <c r="AM567" s="258"/>
      <c r="AN567" s="258"/>
      <c r="AO567" s="258"/>
      <c r="AP567" s="235"/>
      <c r="AQ567" s="61"/>
      <c r="AR567" s="235"/>
      <c r="AS567" s="258"/>
      <c r="AT567" s="258"/>
      <c r="AU567" s="258"/>
      <c r="AV567" s="258"/>
      <c r="AW567" s="258"/>
    </row>
    <row r="568" spans="1:49" ht="12.75" hidden="1" outlineLevel="1">
      <c r="A568" s="467"/>
      <c r="B568" s="467"/>
      <c r="C568" s="235"/>
      <c r="D568" s="235"/>
      <c r="E568" s="235"/>
      <c r="F568" s="235"/>
      <c r="G568" s="235"/>
      <c r="H568" s="235"/>
      <c r="I568" s="235"/>
      <c r="J568" s="235"/>
      <c r="K568" s="235"/>
      <c r="L568" s="235"/>
      <c r="M568" s="235"/>
      <c r="N568" s="235"/>
      <c r="O568" s="235"/>
      <c r="P568" s="235"/>
      <c r="Q568" s="235"/>
      <c r="R568" s="235"/>
      <c r="S568" s="235"/>
      <c r="T568" s="235"/>
      <c r="U568" s="235"/>
      <c r="V568" s="235"/>
      <c r="W568" s="235"/>
      <c r="X568" s="235"/>
      <c r="Y568" s="235"/>
      <c r="Z568" s="235"/>
      <c r="AA568" s="235"/>
      <c r="AB568" s="235"/>
      <c r="AC568" s="235"/>
      <c r="AD568" s="235"/>
      <c r="AE568" s="235"/>
      <c r="AF568" s="235"/>
      <c r="AG568" s="235"/>
      <c r="AH568" s="235"/>
      <c r="AI568" s="235"/>
      <c r="AJ568" s="235"/>
      <c r="AK568" s="258"/>
      <c r="AL568" s="258"/>
      <c r="AM568" s="258"/>
      <c r="AN568" s="258"/>
      <c r="AO568" s="258"/>
      <c r="AP568" s="235"/>
      <c r="AQ568" s="61"/>
      <c r="AR568" s="235"/>
      <c r="AS568" s="258"/>
      <c r="AT568" s="258"/>
      <c r="AU568" s="258"/>
      <c r="AV568" s="258"/>
      <c r="AW568" s="258"/>
    </row>
    <row r="569" spans="1:49" ht="12.75" hidden="1" outlineLevel="1">
      <c r="A569" s="467"/>
      <c r="B569" s="467"/>
      <c r="C569" s="235"/>
      <c r="D569" s="235"/>
      <c r="E569" s="235"/>
      <c r="F569" s="235"/>
      <c r="G569" s="235"/>
      <c r="H569" s="235"/>
      <c r="I569" s="235"/>
      <c r="J569" s="235"/>
      <c r="K569" s="235"/>
      <c r="L569" s="235"/>
      <c r="M569" s="235"/>
      <c r="N569" s="235"/>
      <c r="O569" s="235"/>
      <c r="P569" s="235"/>
      <c r="Q569" s="235"/>
      <c r="R569" s="235"/>
      <c r="S569" s="235"/>
      <c r="T569" s="235"/>
      <c r="U569" s="235"/>
      <c r="V569" s="235"/>
      <c r="W569" s="235"/>
      <c r="X569" s="235"/>
      <c r="Y569" s="235"/>
      <c r="Z569" s="235"/>
      <c r="AA569" s="235"/>
      <c r="AB569" s="235"/>
      <c r="AC569" s="235"/>
      <c r="AD569" s="235"/>
      <c r="AE569" s="235"/>
      <c r="AF569" s="235"/>
      <c r="AG569" s="235"/>
      <c r="AH569" s="235"/>
      <c r="AI569" s="235"/>
      <c r="AJ569" s="235"/>
      <c r="AK569" s="258"/>
      <c r="AL569" s="258"/>
      <c r="AM569" s="258"/>
      <c r="AN569" s="258"/>
      <c r="AO569" s="258"/>
      <c r="AP569" s="235"/>
      <c r="AQ569" s="61"/>
      <c r="AR569" s="235"/>
      <c r="AS569" s="258"/>
      <c r="AT569" s="258"/>
      <c r="AU569" s="258"/>
      <c r="AV569" s="258"/>
      <c r="AW569" s="258"/>
    </row>
    <row r="570" spans="1:49" ht="12.75" hidden="1" outlineLevel="1">
      <c r="A570" s="467"/>
      <c r="B570" s="467"/>
      <c r="C570" s="235"/>
      <c r="D570" s="235"/>
      <c r="E570" s="235"/>
      <c r="F570" s="235"/>
      <c r="G570" s="235"/>
      <c r="H570" s="235"/>
      <c r="I570" s="235"/>
      <c r="J570" s="235"/>
      <c r="K570" s="235"/>
      <c r="L570" s="235"/>
      <c r="M570" s="235"/>
      <c r="N570" s="235"/>
      <c r="O570" s="235"/>
      <c r="P570" s="235"/>
      <c r="Q570" s="235"/>
      <c r="R570" s="235"/>
      <c r="S570" s="235"/>
      <c r="T570" s="235"/>
      <c r="U570" s="235"/>
      <c r="V570" s="235"/>
      <c r="W570" s="235"/>
      <c r="X570" s="235"/>
      <c r="Y570" s="235"/>
      <c r="Z570" s="235"/>
      <c r="AA570" s="235"/>
      <c r="AB570" s="235"/>
      <c r="AC570" s="235"/>
      <c r="AD570" s="235"/>
      <c r="AE570" s="235"/>
      <c r="AF570" s="235"/>
      <c r="AG570" s="235"/>
      <c r="AH570" s="235"/>
      <c r="AI570" s="235"/>
      <c r="AJ570" s="235"/>
      <c r="AK570" s="258"/>
      <c r="AL570" s="258"/>
      <c r="AM570" s="258"/>
      <c r="AN570" s="258"/>
      <c r="AO570" s="258"/>
      <c r="AP570" s="235"/>
      <c r="AQ570" s="61"/>
      <c r="AR570" s="235"/>
      <c r="AS570" s="258"/>
      <c r="AT570" s="258"/>
      <c r="AU570" s="258"/>
      <c r="AV570" s="258"/>
      <c r="AW570" s="258"/>
    </row>
    <row r="571" spans="1:49" ht="12.75" hidden="1" outlineLevel="1">
      <c r="A571" s="467"/>
      <c r="B571" s="467"/>
      <c r="C571" s="235"/>
      <c r="D571" s="235"/>
      <c r="E571" s="235"/>
      <c r="F571" s="235"/>
      <c r="G571" s="235"/>
      <c r="H571" s="235"/>
      <c r="I571" s="235"/>
      <c r="J571" s="235"/>
      <c r="K571" s="235"/>
      <c r="L571" s="235"/>
      <c r="M571" s="235"/>
      <c r="N571" s="235"/>
      <c r="O571" s="235"/>
      <c r="P571" s="235"/>
      <c r="Q571" s="235"/>
      <c r="R571" s="235"/>
      <c r="S571" s="235"/>
      <c r="T571" s="235"/>
      <c r="U571" s="235"/>
      <c r="V571" s="235"/>
      <c r="W571" s="235"/>
      <c r="X571" s="235"/>
      <c r="Y571" s="235"/>
      <c r="Z571" s="235"/>
      <c r="AA571" s="235"/>
      <c r="AB571" s="235"/>
      <c r="AC571" s="235"/>
      <c r="AD571" s="235"/>
      <c r="AE571" s="235"/>
      <c r="AF571" s="235"/>
      <c r="AG571" s="235"/>
      <c r="AH571" s="235"/>
      <c r="AI571" s="235"/>
      <c r="AJ571" s="235"/>
      <c r="AK571" s="258"/>
      <c r="AL571" s="258"/>
      <c r="AM571" s="258"/>
      <c r="AN571" s="258"/>
      <c r="AO571" s="258"/>
      <c r="AP571" s="235"/>
      <c r="AQ571" s="61"/>
      <c r="AR571" s="258" t="s">
        <v>615</v>
      </c>
      <c r="AS571" s="258"/>
      <c r="AT571" s="258"/>
      <c r="AU571" s="258"/>
      <c r="AV571" s="258"/>
      <c r="AW571" s="258"/>
    </row>
    <row r="572" spans="1:49" ht="12.75" hidden="1" outlineLevel="1">
      <c r="A572" s="467"/>
      <c r="B572" s="467"/>
      <c r="C572" s="235"/>
      <c r="D572" s="235"/>
      <c r="E572" s="235"/>
      <c r="F572" s="235"/>
      <c r="G572" s="235"/>
      <c r="H572" s="235"/>
      <c r="I572" s="235"/>
      <c r="J572" s="235"/>
      <c r="K572" s="235"/>
      <c r="L572" s="235"/>
      <c r="M572" s="235"/>
      <c r="N572" s="235"/>
      <c r="O572" s="235"/>
      <c r="P572" s="235"/>
      <c r="Q572" s="235"/>
      <c r="R572" s="235"/>
      <c r="S572" s="235"/>
      <c r="T572" s="235"/>
      <c r="U572" s="235"/>
      <c r="V572" s="235"/>
      <c r="W572" s="235"/>
      <c r="X572" s="235"/>
      <c r="Y572" s="235"/>
      <c r="Z572" s="235"/>
      <c r="AA572" s="235"/>
      <c r="AB572" s="235"/>
      <c r="AC572" s="235"/>
      <c r="AD572" s="235"/>
      <c r="AE572" s="235"/>
      <c r="AF572" s="235"/>
      <c r="AG572" s="235"/>
      <c r="AH572" s="235"/>
      <c r="AI572" s="235"/>
      <c r="AJ572" s="235"/>
      <c r="AK572" s="258"/>
      <c r="AL572" s="258"/>
      <c r="AM572" s="258"/>
      <c r="AN572" s="258"/>
      <c r="AO572" s="258"/>
      <c r="AP572" s="235"/>
      <c r="AQ572" s="61"/>
      <c r="AR572" s="258"/>
      <c r="AS572" s="258"/>
      <c r="AT572" s="258"/>
      <c r="AU572" s="258"/>
      <c r="AV572" s="258"/>
      <c r="AW572" s="258"/>
    </row>
    <row r="573" spans="1:49" ht="12.75" hidden="1" outlineLevel="1">
      <c r="A573" s="467"/>
      <c r="B573" s="467"/>
      <c r="C573" s="235"/>
      <c r="D573" s="235"/>
      <c r="E573" s="235"/>
      <c r="F573" s="235"/>
      <c r="G573" s="235"/>
      <c r="H573" s="235"/>
      <c r="I573" s="235"/>
      <c r="J573" s="235"/>
      <c r="K573" s="235"/>
      <c r="L573" s="235"/>
      <c r="M573" s="235"/>
      <c r="N573" s="235"/>
      <c r="O573" s="235"/>
      <c r="P573" s="235"/>
      <c r="Q573" s="235"/>
      <c r="R573" s="235"/>
      <c r="S573" s="235"/>
      <c r="T573" s="235"/>
      <c r="U573" s="235"/>
      <c r="V573" s="235"/>
      <c r="W573" s="235"/>
      <c r="X573" s="235"/>
      <c r="Y573" s="235"/>
      <c r="Z573" s="235"/>
      <c r="AA573" s="235"/>
      <c r="AB573" s="235"/>
      <c r="AC573" s="235"/>
      <c r="AD573" s="235"/>
      <c r="AE573" s="235"/>
      <c r="AF573" s="235"/>
      <c r="AG573" s="235"/>
      <c r="AH573" s="235"/>
      <c r="AI573" s="235"/>
      <c r="AJ573" s="235"/>
      <c r="AK573" s="258"/>
      <c r="AL573" s="258"/>
      <c r="AM573" s="258"/>
      <c r="AN573" s="258"/>
      <c r="AO573" s="258"/>
      <c r="AP573" s="235"/>
      <c r="AQ573" s="61"/>
      <c r="AR573" s="258"/>
      <c r="AS573" s="258"/>
      <c r="AT573" s="258"/>
      <c r="AU573" s="258"/>
      <c r="AV573" s="258"/>
      <c r="AW573" s="258"/>
    </row>
    <row r="574" spans="1:49" ht="12.75" hidden="1" outlineLevel="1">
      <c r="A574" s="467"/>
      <c r="B574" s="467"/>
      <c r="C574" s="235"/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235"/>
      <c r="Q574" s="235"/>
      <c r="R574" s="235"/>
      <c r="S574" s="235"/>
      <c r="T574" s="235"/>
      <c r="U574" s="235"/>
      <c r="V574" s="235"/>
      <c r="W574" s="235"/>
      <c r="X574" s="235"/>
      <c r="Y574" s="235"/>
      <c r="Z574" s="235"/>
      <c r="AA574" s="235"/>
      <c r="AB574" s="235"/>
      <c r="AC574" s="235"/>
      <c r="AD574" s="235"/>
      <c r="AE574" s="235"/>
      <c r="AF574" s="235"/>
      <c r="AG574" s="235"/>
      <c r="AH574" s="235"/>
      <c r="AI574" s="235"/>
      <c r="AJ574" s="235"/>
      <c r="AK574" s="258"/>
      <c r="AL574" s="258"/>
      <c r="AM574" s="258"/>
      <c r="AN574" s="258"/>
      <c r="AO574" s="258"/>
      <c r="AP574" s="235"/>
      <c r="AQ574" s="61"/>
      <c r="AR574" s="258"/>
      <c r="AS574" s="258"/>
      <c r="AT574" s="258"/>
      <c r="AU574" s="258"/>
      <c r="AV574" s="258"/>
      <c r="AW574" s="258"/>
    </row>
    <row r="575" spans="1:49" ht="12.75" hidden="1" outlineLevel="1">
      <c r="A575" s="468"/>
      <c r="B575" s="468"/>
      <c r="C575" s="235"/>
      <c r="D575" s="235"/>
      <c r="E575" s="235"/>
      <c r="F575" s="235"/>
      <c r="G575" s="235"/>
      <c r="H575" s="235"/>
      <c r="I575" s="235"/>
      <c r="J575" s="235"/>
      <c r="K575" s="235"/>
      <c r="L575" s="235"/>
      <c r="M575" s="235"/>
      <c r="N575" s="235"/>
      <c r="O575" s="235"/>
      <c r="P575" s="235"/>
      <c r="Q575" s="235"/>
      <c r="R575" s="235"/>
      <c r="S575" s="235"/>
      <c r="T575" s="235"/>
      <c r="U575" s="235"/>
      <c r="V575" s="235"/>
      <c r="W575" s="235"/>
      <c r="X575" s="235"/>
      <c r="Y575" s="235"/>
      <c r="Z575" s="235"/>
      <c r="AA575" s="235"/>
      <c r="AB575" s="235"/>
      <c r="AC575" s="235"/>
      <c r="AD575" s="235"/>
      <c r="AE575" s="235"/>
      <c r="AF575" s="235"/>
      <c r="AG575" s="235"/>
      <c r="AH575" s="235"/>
      <c r="AI575" s="235"/>
      <c r="AJ575" s="235"/>
      <c r="AK575" s="258"/>
      <c r="AL575" s="258"/>
      <c r="AM575" s="258"/>
      <c r="AN575" s="258"/>
      <c r="AO575" s="258"/>
      <c r="AP575" s="235"/>
      <c r="AQ575" s="61"/>
      <c r="AR575" s="259"/>
      <c r="AS575" s="259"/>
      <c r="AT575" s="259"/>
      <c r="AU575" s="259"/>
      <c r="AV575" s="259"/>
      <c r="AW575" s="259"/>
    </row>
    <row r="576" spans="1:49" ht="12.75" hidden="1" outlineLevel="1">
      <c r="A576" s="466">
        <v>42</v>
      </c>
      <c r="B576" s="466" t="s">
        <v>1052</v>
      </c>
      <c r="C576" s="234"/>
      <c r="D576" s="234"/>
      <c r="E576" s="234"/>
      <c r="F576" s="234"/>
      <c r="G576" s="234"/>
      <c r="H576" s="234"/>
      <c r="I576" s="234"/>
      <c r="J576" s="234"/>
      <c r="K576" s="234"/>
      <c r="L576" s="234"/>
      <c r="M576" s="234"/>
      <c r="N576" s="234"/>
      <c r="O576" s="234"/>
      <c r="P576" s="234"/>
      <c r="Q576" s="234"/>
      <c r="R576" s="234"/>
      <c r="S576" s="234"/>
      <c r="T576" s="234"/>
      <c r="U576" s="234"/>
      <c r="V576" s="234"/>
      <c r="W576" s="234"/>
      <c r="X576" s="234"/>
      <c r="Y576" s="234"/>
      <c r="Z576" s="234"/>
      <c r="AA576" s="234"/>
      <c r="AB576" s="234"/>
      <c r="AC576" s="234"/>
      <c r="AD576" s="234"/>
      <c r="AE576" s="234"/>
      <c r="AF576" s="234"/>
      <c r="AG576" s="234"/>
      <c r="AH576" s="234"/>
      <c r="AI576" s="234"/>
      <c r="AJ576" s="234"/>
      <c r="AK576" s="257"/>
      <c r="AL576" s="257"/>
      <c r="AM576" s="257"/>
      <c r="AN576" s="257"/>
      <c r="AO576" s="257"/>
      <c r="AP576" s="257"/>
      <c r="AQ576" s="234"/>
      <c r="AR576" s="60"/>
      <c r="AS576" s="257"/>
      <c r="AT576" s="257"/>
      <c r="AU576" s="257"/>
      <c r="AV576" s="257"/>
      <c r="AW576" s="257"/>
    </row>
    <row r="577" spans="1:49" ht="12.75" hidden="1" outlineLevel="1">
      <c r="A577" s="467"/>
      <c r="B577" s="467"/>
      <c r="C577" s="235"/>
      <c r="D577" s="235"/>
      <c r="E577" s="235"/>
      <c r="F577" s="235"/>
      <c r="G577" s="235"/>
      <c r="H577" s="235"/>
      <c r="I577" s="235"/>
      <c r="J577" s="235"/>
      <c r="K577" s="235"/>
      <c r="L577" s="235"/>
      <c r="M577" s="235"/>
      <c r="N577" s="235"/>
      <c r="O577" s="235"/>
      <c r="P577" s="235"/>
      <c r="Q577" s="235"/>
      <c r="R577" s="235"/>
      <c r="S577" s="235"/>
      <c r="T577" s="235"/>
      <c r="U577" s="235"/>
      <c r="V577" s="235"/>
      <c r="W577" s="235"/>
      <c r="X577" s="235"/>
      <c r="Y577" s="235"/>
      <c r="Z577" s="235"/>
      <c r="AA577" s="235"/>
      <c r="AB577" s="235"/>
      <c r="AC577" s="235"/>
      <c r="AD577" s="235"/>
      <c r="AE577" s="235"/>
      <c r="AF577" s="235"/>
      <c r="AG577" s="235"/>
      <c r="AH577" s="235"/>
      <c r="AI577" s="235"/>
      <c r="AJ577" s="235"/>
      <c r="AK577" s="258"/>
      <c r="AL577" s="258"/>
      <c r="AM577" s="258"/>
      <c r="AN577" s="258"/>
      <c r="AO577" s="258"/>
      <c r="AP577" s="258"/>
      <c r="AQ577" s="235"/>
      <c r="AR577" s="61"/>
      <c r="AS577" s="258"/>
      <c r="AT577" s="258"/>
      <c r="AU577" s="258"/>
      <c r="AV577" s="258"/>
      <c r="AW577" s="258"/>
    </row>
    <row r="578" spans="1:49" ht="12.75" hidden="1" outlineLevel="1">
      <c r="A578" s="467"/>
      <c r="B578" s="467"/>
      <c r="C578" s="235"/>
      <c r="D578" s="235"/>
      <c r="E578" s="235"/>
      <c r="F578" s="235"/>
      <c r="G578" s="235"/>
      <c r="H578" s="235"/>
      <c r="I578" s="235"/>
      <c r="J578" s="235"/>
      <c r="K578" s="235"/>
      <c r="L578" s="235"/>
      <c r="M578" s="235"/>
      <c r="N578" s="235"/>
      <c r="O578" s="235"/>
      <c r="P578" s="235"/>
      <c r="Q578" s="235"/>
      <c r="R578" s="235"/>
      <c r="S578" s="235"/>
      <c r="T578" s="235"/>
      <c r="U578" s="235"/>
      <c r="V578" s="235"/>
      <c r="W578" s="235"/>
      <c r="X578" s="235"/>
      <c r="Y578" s="235"/>
      <c r="Z578" s="235"/>
      <c r="AA578" s="235"/>
      <c r="AB578" s="235"/>
      <c r="AC578" s="235"/>
      <c r="AD578" s="235"/>
      <c r="AE578" s="235"/>
      <c r="AF578" s="235"/>
      <c r="AG578" s="235"/>
      <c r="AH578" s="235"/>
      <c r="AI578" s="235"/>
      <c r="AJ578" s="235"/>
      <c r="AK578" s="258"/>
      <c r="AL578" s="258"/>
      <c r="AM578" s="258"/>
      <c r="AN578" s="258"/>
      <c r="AO578" s="258"/>
      <c r="AP578" s="258"/>
      <c r="AQ578" s="235"/>
      <c r="AR578" s="61"/>
      <c r="AS578" s="258"/>
      <c r="AT578" s="258"/>
      <c r="AU578" s="258"/>
      <c r="AV578" s="258"/>
      <c r="AW578" s="258"/>
    </row>
    <row r="579" spans="1:49" ht="12.75" hidden="1" outlineLevel="1">
      <c r="A579" s="467"/>
      <c r="B579" s="467"/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5"/>
      <c r="Q579" s="235"/>
      <c r="R579" s="235"/>
      <c r="S579" s="235"/>
      <c r="T579" s="235"/>
      <c r="U579" s="235"/>
      <c r="V579" s="235"/>
      <c r="W579" s="235"/>
      <c r="X579" s="235"/>
      <c r="Y579" s="235"/>
      <c r="Z579" s="235"/>
      <c r="AA579" s="235"/>
      <c r="AB579" s="235"/>
      <c r="AC579" s="235"/>
      <c r="AD579" s="235"/>
      <c r="AE579" s="235"/>
      <c r="AF579" s="235"/>
      <c r="AG579" s="235"/>
      <c r="AH579" s="235"/>
      <c r="AI579" s="235"/>
      <c r="AJ579" s="235"/>
      <c r="AK579" s="258"/>
      <c r="AL579" s="258"/>
      <c r="AM579" s="258"/>
      <c r="AN579" s="258"/>
      <c r="AO579" s="258"/>
      <c r="AP579" s="258"/>
      <c r="AQ579" s="235"/>
      <c r="AR579" s="61"/>
      <c r="AS579" s="258"/>
      <c r="AT579" s="258"/>
      <c r="AU579" s="258"/>
      <c r="AV579" s="258"/>
      <c r="AW579" s="258"/>
    </row>
    <row r="580" spans="1:49" ht="12.75" hidden="1" outlineLevel="1">
      <c r="A580" s="467"/>
      <c r="B580" s="467"/>
      <c r="C580" s="235"/>
      <c r="D580" s="235"/>
      <c r="E580" s="235"/>
      <c r="F580" s="235"/>
      <c r="G580" s="235"/>
      <c r="H580" s="235"/>
      <c r="I580" s="235"/>
      <c r="J580" s="235"/>
      <c r="K580" s="235"/>
      <c r="L580" s="235"/>
      <c r="M580" s="235"/>
      <c r="N580" s="235"/>
      <c r="O580" s="235"/>
      <c r="P580" s="235"/>
      <c r="Q580" s="235"/>
      <c r="R580" s="235"/>
      <c r="S580" s="235"/>
      <c r="T580" s="235"/>
      <c r="U580" s="235"/>
      <c r="V580" s="235"/>
      <c r="W580" s="235"/>
      <c r="X580" s="235"/>
      <c r="Y580" s="235"/>
      <c r="Z580" s="235"/>
      <c r="AA580" s="235"/>
      <c r="AB580" s="235"/>
      <c r="AC580" s="235"/>
      <c r="AD580" s="235"/>
      <c r="AE580" s="235"/>
      <c r="AF580" s="235"/>
      <c r="AG580" s="235"/>
      <c r="AH580" s="235"/>
      <c r="AI580" s="235"/>
      <c r="AJ580" s="235"/>
      <c r="AK580" s="258"/>
      <c r="AL580" s="258"/>
      <c r="AM580" s="258"/>
      <c r="AN580" s="258"/>
      <c r="AO580" s="258"/>
      <c r="AP580" s="258"/>
      <c r="AQ580" s="235"/>
      <c r="AR580" s="61"/>
      <c r="AS580" s="258"/>
      <c r="AT580" s="258"/>
      <c r="AU580" s="258"/>
      <c r="AV580" s="258"/>
      <c r="AW580" s="258"/>
    </row>
    <row r="581" spans="1:49" ht="12.75" hidden="1" outlineLevel="1">
      <c r="A581" s="467"/>
      <c r="B581" s="467"/>
      <c r="C581" s="235"/>
      <c r="D581" s="235"/>
      <c r="E581" s="235"/>
      <c r="F581" s="235"/>
      <c r="G581" s="235"/>
      <c r="H581" s="235"/>
      <c r="I581" s="235"/>
      <c r="J581" s="235"/>
      <c r="K581" s="235"/>
      <c r="L581" s="235"/>
      <c r="M581" s="235"/>
      <c r="N581" s="235"/>
      <c r="O581" s="235"/>
      <c r="P581" s="235"/>
      <c r="Q581" s="235"/>
      <c r="R581" s="235"/>
      <c r="S581" s="235"/>
      <c r="T581" s="235"/>
      <c r="U581" s="235"/>
      <c r="V581" s="235"/>
      <c r="W581" s="235"/>
      <c r="X581" s="235"/>
      <c r="Y581" s="235"/>
      <c r="Z581" s="235"/>
      <c r="AA581" s="235"/>
      <c r="AB581" s="235"/>
      <c r="AC581" s="235"/>
      <c r="AD581" s="235"/>
      <c r="AE581" s="235"/>
      <c r="AF581" s="235"/>
      <c r="AG581" s="235"/>
      <c r="AH581" s="235"/>
      <c r="AI581" s="235"/>
      <c r="AJ581" s="235"/>
      <c r="AK581" s="258"/>
      <c r="AL581" s="258"/>
      <c r="AM581" s="258"/>
      <c r="AN581" s="258"/>
      <c r="AO581" s="258"/>
      <c r="AP581" s="258"/>
      <c r="AQ581" s="235"/>
      <c r="AR581" s="61"/>
      <c r="AS581" s="258"/>
      <c r="AT581" s="258"/>
      <c r="AU581" s="258"/>
      <c r="AV581" s="258"/>
      <c r="AW581" s="258"/>
    </row>
    <row r="582" spans="1:49" ht="12.75" hidden="1" outlineLevel="1">
      <c r="A582" s="467"/>
      <c r="B582" s="467"/>
      <c r="C582" s="235"/>
      <c r="D582" s="235"/>
      <c r="E582" s="235"/>
      <c r="F582" s="235"/>
      <c r="G582" s="235"/>
      <c r="H582" s="235"/>
      <c r="I582" s="235"/>
      <c r="J582" s="235"/>
      <c r="K582" s="235"/>
      <c r="L582" s="235"/>
      <c r="M582" s="235"/>
      <c r="N582" s="235"/>
      <c r="O582" s="235"/>
      <c r="P582" s="235"/>
      <c r="Q582" s="235"/>
      <c r="R582" s="235"/>
      <c r="S582" s="235"/>
      <c r="T582" s="235"/>
      <c r="U582" s="235"/>
      <c r="V582" s="235"/>
      <c r="W582" s="235"/>
      <c r="X582" s="235"/>
      <c r="Y582" s="235"/>
      <c r="Z582" s="235"/>
      <c r="AA582" s="235"/>
      <c r="AB582" s="235"/>
      <c r="AC582" s="235"/>
      <c r="AD582" s="235"/>
      <c r="AE582" s="235"/>
      <c r="AF582" s="235"/>
      <c r="AG582" s="235"/>
      <c r="AH582" s="235"/>
      <c r="AI582" s="235"/>
      <c r="AJ582" s="235"/>
      <c r="AK582" s="258"/>
      <c r="AL582" s="258"/>
      <c r="AM582" s="258"/>
      <c r="AN582" s="258"/>
      <c r="AO582" s="258"/>
      <c r="AP582" s="258"/>
      <c r="AQ582" s="235"/>
      <c r="AR582" s="61"/>
      <c r="AS582" s="258"/>
      <c r="AT582" s="258"/>
      <c r="AU582" s="258"/>
      <c r="AV582" s="258"/>
      <c r="AW582" s="258"/>
    </row>
    <row r="583" spans="1:49" ht="12.75" hidden="1" outlineLevel="1">
      <c r="A583" s="467"/>
      <c r="B583" s="467"/>
      <c r="C583" s="235"/>
      <c r="D583" s="235"/>
      <c r="E583" s="235"/>
      <c r="F583" s="235"/>
      <c r="G583" s="235"/>
      <c r="H583" s="235"/>
      <c r="I583" s="235"/>
      <c r="J583" s="235"/>
      <c r="K583" s="235"/>
      <c r="L583" s="235"/>
      <c r="M583" s="235"/>
      <c r="N583" s="235"/>
      <c r="O583" s="235"/>
      <c r="P583" s="235"/>
      <c r="Q583" s="235"/>
      <c r="R583" s="235"/>
      <c r="S583" s="235"/>
      <c r="T583" s="235"/>
      <c r="U583" s="235"/>
      <c r="V583" s="235"/>
      <c r="W583" s="235"/>
      <c r="X583" s="235"/>
      <c r="Y583" s="235"/>
      <c r="Z583" s="235"/>
      <c r="AA583" s="235"/>
      <c r="AB583" s="235"/>
      <c r="AC583" s="235"/>
      <c r="AD583" s="235"/>
      <c r="AE583" s="235"/>
      <c r="AF583" s="235"/>
      <c r="AG583" s="235"/>
      <c r="AH583" s="235"/>
      <c r="AI583" s="235"/>
      <c r="AJ583" s="235"/>
      <c r="AK583" s="258"/>
      <c r="AL583" s="258"/>
      <c r="AM583" s="258"/>
      <c r="AN583" s="258"/>
      <c r="AO583" s="258"/>
      <c r="AP583" s="258"/>
      <c r="AQ583" s="235"/>
      <c r="AR583" s="61"/>
      <c r="AS583" s="258"/>
      <c r="AT583" s="258"/>
      <c r="AU583" s="258"/>
      <c r="AV583" s="258"/>
      <c r="AW583" s="258"/>
    </row>
    <row r="584" spans="1:49" ht="12.75" hidden="1" outlineLevel="1">
      <c r="A584" s="467"/>
      <c r="B584" s="467"/>
      <c r="C584" s="235"/>
      <c r="D584" s="235"/>
      <c r="E584" s="235"/>
      <c r="F584" s="235"/>
      <c r="G584" s="235"/>
      <c r="H584" s="235"/>
      <c r="I584" s="235"/>
      <c r="J584" s="235"/>
      <c r="K584" s="235"/>
      <c r="L584" s="235"/>
      <c r="M584" s="235"/>
      <c r="N584" s="235"/>
      <c r="O584" s="235"/>
      <c r="P584" s="235"/>
      <c r="Q584" s="235"/>
      <c r="R584" s="235"/>
      <c r="S584" s="235"/>
      <c r="T584" s="235"/>
      <c r="U584" s="235"/>
      <c r="V584" s="235"/>
      <c r="W584" s="235"/>
      <c r="X584" s="235"/>
      <c r="Y584" s="235"/>
      <c r="Z584" s="235"/>
      <c r="AA584" s="235"/>
      <c r="AB584" s="235"/>
      <c r="AC584" s="235"/>
      <c r="AD584" s="235"/>
      <c r="AE584" s="235"/>
      <c r="AF584" s="235"/>
      <c r="AG584" s="235"/>
      <c r="AH584" s="235"/>
      <c r="AI584" s="235"/>
      <c r="AJ584" s="235"/>
      <c r="AK584" s="258"/>
      <c r="AL584" s="258"/>
      <c r="AM584" s="258"/>
      <c r="AN584" s="258"/>
      <c r="AO584" s="258"/>
      <c r="AP584" s="258"/>
      <c r="AQ584" s="235"/>
      <c r="AR584" s="61"/>
      <c r="AS584" s="258"/>
      <c r="AT584" s="258"/>
      <c r="AU584" s="258"/>
      <c r="AV584" s="258"/>
      <c r="AW584" s="258"/>
    </row>
    <row r="585" spans="1:49" ht="12.75" hidden="1" outlineLevel="1">
      <c r="A585" s="467"/>
      <c r="B585" s="467"/>
      <c r="C585" s="235"/>
      <c r="D585" s="235"/>
      <c r="E585" s="235"/>
      <c r="F585" s="235"/>
      <c r="G585" s="235"/>
      <c r="H585" s="235"/>
      <c r="I585" s="235"/>
      <c r="J585" s="235"/>
      <c r="K585" s="235"/>
      <c r="L585" s="235"/>
      <c r="M585" s="235"/>
      <c r="N585" s="235"/>
      <c r="O585" s="235"/>
      <c r="P585" s="235"/>
      <c r="Q585" s="235"/>
      <c r="R585" s="235"/>
      <c r="S585" s="235"/>
      <c r="T585" s="235"/>
      <c r="U585" s="235"/>
      <c r="V585" s="235"/>
      <c r="W585" s="235"/>
      <c r="X585" s="235"/>
      <c r="Y585" s="235"/>
      <c r="Z585" s="235"/>
      <c r="AA585" s="235"/>
      <c r="AB585" s="235"/>
      <c r="AC585" s="235"/>
      <c r="AD585" s="235"/>
      <c r="AE585" s="235"/>
      <c r="AF585" s="235"/>
      <c r="AG585" s="235"/>
      <c r="AH585" s="235"/>
      <c r="AI585" s="235"/>
      <c r="AJ585" s="235"/>
      <c r="AK585" s="258"/>
      <c r="AL585" s="258"/>
      <c r="AM585" s="258"/>
      <c r="AN585" s="258"/>
      <c r="AO585" s="258"/>
      <c r="AP585" s="258"/>
      <c r="AQ585" s="235"/>
      <c r="AR585" s="61"/>
      <c r="AS585" s="258"/>
      <c r="AT585" s="258"/>
      <c r="AU585" s="258"/>
      <c r="AV585" s="258"/>
      <c r="AW585" s="258"/>
    </row>
    <row r="586" spans="1:49" ht="12.75" hidden="1" outlineLevel="1">
      <c r="A586" s="467"/>
      <c r="B586" s="467"/>
      <c r="C586" s="235"/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/>
      <c r="R586" s="235"/>
      <c r="S586" s="235"/>
      <c r="T586" s="235"/>
      <c r="U586" s="235"/>
      <c r="V586" s="235"/>
      <c r="W586" s="235"/>
      <c r="X586" s="235"/>
      <c r="Y586" s="235"/>
      <c r="Z586" s="235"/>
      <c r="AA586" s="235"/>
      <c r="AB586" s="235"/>
      <c r="AC586" s="235"/>
      <c r="AD586" s="235"/>
      <c r="AE586" s="235"/>
      <c r="AF586" s="235"/>
      <c r="AG586" s="235"/>
      <c r="AH586" s="235"/>
      <c r="AI586" s="235"/>
      <c r="AJ586" s="235"/>
      <c r="AK586" s="258"/>
      <c r="AL586" s="258"/>
      <c r="AM586" s="258"/>
      <c r="AN586" s="258"/>
      <c r="AO586" s="258"/>
      <c r="AP586" s="258"/>
      <c r="AQ586" s="235"/>
      <c r="AR586" s="61"/>
      <c r="AS586" s="258"/>
      <c r="AT586" s="258"/>
      <c r="AU586" s="258"/>
      <c r="AV586" s="258"/>
      <c r="AW586" s="258"/>
    </row>
    <row r="587" spans="1:49" ht="12.75" hidden="1" outlineLevel="1">
      <c r="A587" s="467"/>
      <c r="B587" s="467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5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5"/>
      <c r="AD587" s="235"/>
      <c r="AE587" s="235"/>
      <c r="AF587" s="235"/>
      <c r="AG587" s="235"/>
      <c r="AH587" s="235"/>
      <c r="AI587" s="235"/>
      <c r="AJ587" s="235"/>
      <c r="AK587" s="258"/>
      <c r="AL587" s="258"/>
      <c r="AM587" s="258"/>
      <c r="AN587" s="258"/>
      <c r="AO587" s="258"/>
      <c r="AP587" s="258"/>
      <c r="AQ587" s="235"/>
      <c r="AR587" s="61"/>
      <c r="AS587" s="258"/>
      <c r="AT587" s="258"/>
      <c r="AU587" s="258"/>
      <c r="AV587" s="258"/>
      <c r="AW587" s="258"/>
    </row>
    <row r="588" spans="1:49" ht="12.75" hidden="1" outlineLevel="1">
      <c r="A588" s="467"/>
      <c r="B588" s="467"/>
      <c r="C588" s="235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35"/>
      <c r="R588" s="235"/>
      <c r="S588" s="235"/>
      <c r="T588" s="235"/>
      <c r="U588" s="235"/>
      <c r="V588" s="235"/>
      <c r="W588" s="235"/>
      <c r="X588" s="235"/>
      <c r="Y588" s="235"/>
      <c r="Z588" s="235"/>
      <c r="AA588" s="235"/>
      <c r="AB588" s="235"/>
      <c r="AC588" s="235"/>
      <c r="AD588" s="235"/>
      <c r="AE588" s="235"/>
      <c r="AF588" s="235"/>
      <c r="AG588" s="235"/>
      <c r="AH588" s="235"/>
      <c r="AI588" s="235"/>
      <c r="AJ588" s="235"/>
      <c r="AK588" s="258"/>
      <c r="AL588" s="258"/>
      <c r="AM588" s="258"/>
      <c r="AN588" s="258"/>
      <c r="AO588" s="258"/>
      <c r="AP588" s="258"/>
      <c r="AQ588" s="235"/>
      <c r="AR588" s="61"/>
      <c r="AS588" s="258"/>
      <c r="AT588" s="258"/>
      <c r="AU588" s="258"/>
      <c r="AV588" s="258"/>
      <c r="AW588" s="258"/>
    </row>
    <row r="589" spans="1:49" ht="12.75" hidden="1" outlineLevel="1">
      <c r="A589" s="467"/>
      <c r="B589" s="467"/>
      <c r="C589" s="235"/>
      <c r="D589" s="235"/>
      <c r="E589" s="235"/>
      <c r="F589" s="235"/>
      <c r="G589" s="235"/>
      <c r="H589" s="235"/>
      <c r="I589" s="235"/>
      <c r="J589" s="235"/>
      <c r="K589" s="235"/>
      <c r="L589" s="235"/>
      <c r="M589" s="235"/>
      <c r="N589" s="235"/>
      <c r="O589" s="235"/>
      <c r="P589" s="235"/>
      <c r="Q589" s="235"/>
      <c r="R589" s="235"/>
      <c r="S589" s="235"/>
      <c r="T589" s="235"/>
      <c r="U589" s="235"/>
      <c r="V589" s="235"/>
      <c r="W589" s="235"/>
      <c r="X589" s="235"/>
      <c r="Y589" s="235"/>
      <c r="Z589" s="235"/>
      <c r="AA589" s="235"/>
      <c r="AB589" s="235"/>
      <c r="AC589" s="235"/>
      <c r="AD589" s="235"/>
      <c r="AE589" s="235"/>
      <c r="AF589" s="235"/>
      <c r="AG589" s="235"/>
      <c r="AH589" s="235"/>
      <c r="AI589" s="235"/>
      <c r="AJ589" s="235"/>
      <c r="AK589" s="258"/>
      <c r="AL589" s="258"/>
      <c r="AM589" s="258"/>
      <c r="AN589" s="258"/>
      <c r="AO589" s="258"/>
      <c r="AP589" s="258"/>
      <c r="AQ589" s="235"/>
      <c r="AR589" s="61"/>
      <c r="AS589" s="258"/>
      <c r="AT589" s="258"/>
      <c r="AU589" s="258"/>
      <c r="AV589" s="258"/>
      <c r="AW589" s="258"/>
    </row>
    <row r="590" spans="1:49" ht="12.75" hidden="1" outlineLevel="1">
      <c r="A590" s="467"/>
      <c r="B590" s="467"/>
      <c r="C590" s="235"/>
      <c r="D590" s="235"/>
      <c r="E590" s="235"/>
      <c r="F590" s="235"/>
      <c r="G590" s="235"/>
      <c r="H590" s="235"/>
      <c r="I590" s="235"/>
      <c r="J590" s="235"/>
      <c r="K590" s="235"/>
      <c r="L590" s="235"/>
      <c r="M590" s="235"/>
      <c r="N590" s="235"/>
      <c r="O590" s="235"/>
      <c r="P590" s="235"/>
      <c r="Q590" s="235"/>
      <c r="R590" s="235"/>
      <c r="S590" s="235"/>
      <c r="T590" s="235"/>
      <c r="U590" s="235"/>
      <c r="V590" s="235"/>
      <c r="W590" s="235"/>
      <c r="X590" s="235"/>
      <c r="Y590" s="235"/>
      <c r="Z590" s="235"/>
      <c r="AA590" s="235"/>
      <c r="AB590" s="235"/>
      <c r="AC590" s="235"/>
      <c r="AD590" s="235"/>
      <c r="AE590" s="235"/>
      <c r="AF590" s="235"/>
      <c r="AG590" s="235"/>
      <c r="AH590" s="235"/>
      <c r="AI590" s="235"/>
      <c r="AJ590" s="235"/>
      <c r="AK590" s="258"/>
      <c r="AL590" s="258"/>
      <c r="AM590" s="258"/>
      <c r="AN590" s="258"/>
      <c r="AO590" s="258"/>
      <c r="AP590" s="258"/>
      <c r="AQ590" s="235"/>
      <c r="AR590" s="61"/>
      <c r="AS590" s="258"/>
      <c r="AT590" s="258"/>
      <c r="AU590" s="258"/>
      <c r="AV590" s="258"/>
      <c r="AW590" s="258"/>
    </row>
    <row r="591" spans="1:49" ht="12.75" hidden="1" outlineLevel="1">
      <c r="A591" s="467"/>
      <c r="B591" s="467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35"/>
      <c r="Q591" s="235"/>
      <c r="R591" s="235"/>
      <c r="S591" s="235"/>
      <c r="T591" s="235"/>
      <c r="U591" s="235"/>
      <c r="V591" s="235"/>
      <c r="W591" s="235"/>
      <c r="X591" s="235"/>
      <c r="Y591" s="235"/>
      <c r="Z591" s="235"/>
      <c r="AA591" s="235"/>
      <c r="AB591" s="235"/>
      <c r="AC591" s="235"/>
      <c r="AD591" s="235"/>
      <c r="AE591" s="235"/>
      <c r="AF591" s="235"/>
      <c r="AG591" s="235"/>
      <c r="AH591" s="235"/>
      <c r="AI591" s="235"/>
      <c r="AJ591" s="235"/>
      <c r="AK591" s="258"/>
      <c r="AL591" s="258"/>
      <c r="AM591" s="258"/>
      <c r="AN591" s="258"/>
      <c r="AO591" s="258"/>
      <c r="AP591" s="258"/>
      <c r="AQ591" s="235"/>
      <c r="AR591" s="61"/>
      <c r="AS591" s="258" t="s">
        <v>332</v>
      </c>
      <c r="AT591" s="258" t="s">
        <v>1121</v>
      </c>
      <c r="AU591" s="258"/>
      <c r="AV591" s="258"/>
      <c r="AW591" s="258"/>
    </row>
    <row r="592" spans="1:49" ht="12.75" hidden="1" outlineLevel="1">
      <c r="A592" s="467"/>
      <c r="B592" s="467"/>
      <c r="C592" s="235"/>
      <c r="D592" s="235"/>
      <c r="E592" s="235"/>
      <c r="F592" s="235"/>
      <c r="G592" s="235"/>
      <c r="H592" s="235"/>
      <c r="I592" s="235"/>
      <c r="J592" s="235"/>
      <c r="K592" s="235"/>
      <c r="L592" s="235"/>
      <c r="M592" s="235"/>
      <c r="N592" s="235"/>
      <c r="O592" s="235"/>
      <c r="P592" s="235"/>
      <c r="Q592" s="235"/>
      <c r="R592" s="235"/>
      <c r="S592" s="235"/>
      <c r="T592" s="235"/>
      <c r="U592" s="235"/>
      <c r="V592" s="235"/>
      <c r="W592" s="235"/>
      <c r="X592" s="235"/>
      <c r="Y592" s="235"/>
      <c r="Z592" s="235"/>
      <c r="AA592" s="235"/>
      <c r="AB592" s="235"/>
      <c r="AC592" s="235"/>
      <c r="AD592" s="235"/>
      <c r="AE592" s="235"/>
      <c r="AF592" s="235"/>
      <c r="AG592" s="235"/>
      <c r="AH592" s="235"/>
      <c r="AI592" s="235"/>
      <c r="AJ592" s="235"/>
      <c r="AK592" s="258"/>
      <c r="AL592" s="258"/>
      <c r="AM592" s="258"/>
      <c r="AN592" s="258"/>
      <c r="AO592" s="258"/>
      <c r="AP592" s="258"/>
      <c r="AQ592" s="235"/>
      <c r="AR592" s="61"/>
      <c r="AS592" s="258"/>
      <c r="AT592" s="258"/>
      <c r="AU592" s="258"/>
      <c r="AV592" s="258"/>
      <c r="AW592" s="258"/>
    </row>
    <row r="593" spans="1:49" ht="12.75" hidden="1" outlineLevel="1">
      <c r="A593" s="468"/>
      <c r="B593" s="468"/>
      <c r="C593" s="236"/>
      <c r="D593" s="236"/>
      <c r="E593" s="236"/>
      <c r="F593" s="236"/>
      <c r="G593" s="236"/>
      <c r="H593" s="236"/>
      <c r="I593" s="236"/>
      <c r="J593" s="236"/>
      <c r="K593" s="236"/>
      <c r="L593" s="236"/>
      <c r="M593" s="236"/>
      <c r="N593" s="236"/>
      <c r="O593" s="236"/>
      <c r="P593" s="236"/>
      <c r="Q593" s="236"/>
      <c r="R593" s="236"/>
      <c r="S593" s="236"/>
      <c r="T593" s="236"/>
      <c r="U593" s="236"/>
      <c r="V593" s="236"/>
      <c r="W593" s="236"/>
      <c r="X593" s="236"/>
      <c r="Y593" s="236"/>
      <c r="Z593" s="236"/>
      <c r="AA593" s="236"/>
      <c r="AB593" s="236"/>
      <c r="AC593" s="236"/>
      <c r="AD593" s="236"/>
      <c r="AE593" s="236"/>
      <c r="AF593" s="236"/>
      <c r="AG593" s="236"/>
      <c r="AH593" s="236"/>
      <c r="AI593" s="236"/>
      <c r="AJ593" s="236"/>
      <c r="AK593" s="259"/>
      <c r="AL593" s="259"/>
      <c r="AM593" s="259"/>
      <c r="AN593" s="259"/>
      <c r="AO593" s="259"/>
      <c r="AP593" s="259"/>
      <c r="AQ593" s="236"/>
      <c r="AR593" s="62"/>
      <c r="AS593" s="259"/>
      <c r="AT593" s="259"/>
      <c r="AU593" s="259"/>
      <c r="AV593" s="259"/>
      <c r="AW593" s="259"/>
    </row>
    <row r="594" spans="1:49" ht="12.75" collapsed="1">
      <c r="A594" s="466">
        <v>43</v>
      </c>
      <c r="B594" s="466" t="s">
        <v>1102</v>
      </c>
      <c r="C594" s="234"/>
      <c r="D594" s="234"/>
      <c r="E594" s="234"/>
      <c r="F594" s="234"/>
      <c r="G594" s="234"/>
      <c r="H594" s="234"/>
      <c r="I594" s="234"/>
      <c r="J594" s="234"/>
      <c r="K594" s="234"/>
      <c r="L594" s="234"/>
      <c r="M594" s="234"/>
      <c r="N594" s="234"/>
      <c r="O594" s="234"/>
      <c r="P594" s="234"/>
      <c r="Q594" s="234"/>
      <c r="R594" s="234"/>
      <c r="S594" s="234"/>
      <c r="T594" s="234"/>
      <c r="U594" s="234"/>
      <c r="V594" s="234"/>
      <c r="W594" s="234"/>
      <c r="X594" s="234"/>
      <c r="Y594" s="234"/>
      <c r="Z594" s="234"/>
      <c r="AA594" s="234"/>
      <c r="AB594" s="234"/>
      <c r="AC594" s="234"/>
      <c r="AD594" s="234"/>
      <c r="AE594" s="234"/>
      <c r="AF594" s="234"/>
      <c r="AG594" s="234"/>
      <c r="AH594" s="234"/>
      <c r="AI594" s="234"/>
      <c r="AJ594" s="234"/>
      <c r="AK594" s="257"/>
      <c r="AL594" s="257"/>
      <c r="AM594" s="257"/>
      <c r="AN594" s="257"/>
      <c r="AO594" s="257"/>
      <c r="AP594" s="257"/>
      <c r="AQ594" s="234"/>
      <c r="AR594" s="424"/>
      <c r="AS594" s="60"/>
      <c r="AT594" s="257"/>
      <c r="AU594" s="257"/>
      <c r="AV594" s="257"/>
      <c r="AW594" s="257"/>
    </row>
    <row r="595" spans="1:49" ht="12.75">
      <c r="A595" s="467"/>
      <c r="B595" s="467"/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5"/>
      <c r="Z595" s="235"/>
      <c r="AA595" s="235"/>
      <c r="AB595" s="235"/>
      <c r="AC595" s="235"/>
      <c r="AD595" s="235"/>
      <c r="AE595" s="235"/>
      <c r="AF595" s="235"/>
      <c r="AG595" s="235"/>
      <c r="AH595" s="235"/>
      <c r="AI595" s="235"/>
      <c r="AJ595" s="235"/>
      <c r="AK595" s="258"/>
      <c r="AL595" s="258"/>
      <c r="AM595" s="258"/>
      <c r="AN595" s="258"/>
      <c r="AO595" s="258"/>
      <c r="AP595" s="258"/>
      <c r="AQ595" s="235"/>
      <c r="AR595" s="425"/>
      <c r="AS595" s="61"/>
      <c r="AT595" s="258"/>
      <c r="AU595" s="258"/>
      <c r="AV595" s="258"/>
      <c r="AW595" s="258"/>
    </row>
    <row r="596" spans="1:49" ht="12.75">
      <c r="A596" s="467"/>
      <c r="B596" s="467"/>
      <c r="C596" s="235"/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235"/>
      <c r="Q596" s="235"/>
      <c r="R596" s="235"/>
      <c r="S596" s="235"/>
      <c r="T596" s="235"/>
      <c r="U596" s="235"/>
      <c r="V596" s="235"/>
      <c r="W596" s="235"/>
      <c r="X596" s="235"/>
      <c r="Y596" s="235"/>
      <c r="Z596" s="235"/>
      <c r="AA596" s="235"/>
      <c r="AB596" s="235"/>
      <c r="AC596" s="235"/>
      <c r="AD596" s="235"/>
      <c r="AE596" s="235"/>
      <c r="AF596" s="235"/>
      <c r="AG596" s="235"/>
      <c r="AH596" s="235"/>
      <c r="AI596" s="235"/>
      <c r="AJ596" s="235"/>
      <c r="AK596" s="258"/>
      <c r="AL596" s="258"/>
      <c r="AM596" s="258"/>
      <c r="AN596" s="258"/>
      <c r="AO596" s="258"/>
      <c r="AP596" s="258"/>
      <c r="AQ596" s="235"/>
      <c r="AR596" s="425"/>
      <c r="AS596" s="61"/>
      <c r="AT596" s="258"/>
      <c r="AU596" s="258"/>
      <c r="AV596" s="258"/>
      <c r="AW596" s="258"/>
    </row>
    <row r="597" spans="1:49" ht="12.75">
      <c r="A597" s="467"/>
      <c r="B597" s="467"/>
      <c r="C597" s="235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5"/>
      <c r="Q597" s="235"/>
      <c r="R597" s="235"/>
      <c r="S597" s="235"/>
      <c r="T597" s="235"/>
      <c r="U597" s="235"/>
      <c r="V597" s="235"/>
      <c r="W597" s="235"/>
      <c r="X597" s="235"/>
      <c r="Y597" s="235"/>
      <c r="Z597" s="235"/>
      <c r="AA597" s="235"/>
      <c r="AB597" s="235"/>
      <c r="AC597" s="235"/>
      <c r="AD597" s="235"/>
      <c r="AE597" s="235"/>
      <c r="AF597" s="235"/>
      <c r="AG597" s="235"/>
      <c r="AH597" s="235"/>
      <c r="AI597" s="235"/>
      <c r="AJ597" s="235"/>
      <c r="AK597" s="258"/>
      <c r="AL597" s="258"/>
      <c r="AM597" s="258"/>
      <c r="AN597" s="258"/>
      <c r="AO597" s="258"/>
      <c r="AP597" s="258"/>
      <c r="AQ597" s="235"/>
      <c r="AR597" s="425"/>
      <c r="AS597" s="61"/>
      <c r="AT597" s="258"/>
      <c r="AU597" s="258"/>
      <c r="AV597" s="258"/>
      <c r="AW597" s="258"/>
    </row>
    <row r="598" spans="1:49" ht="12.75">
      <c r="A598" s="467"/>
      <c r="B598" s="467"/>
      <c r="C598" s="235"/>
      <c r="D598" s="235"/>
      <c r="E598" s="235"/>
      <c r="F598" s="235"/>
      <c r="G598" s="235"/>
      <c r="H598" s="235"/>
      <c r="I598" s="235"/>
      <c r="J598" s="235"/>
      <c r="K598" s="235"/>
      <c r="L598" s="235"/>
      <c r="M598" s="235"/>
      <c r="N598" s="235"/>
      <c r="O598" s="235"/>
      <c r="P598" s="235"/>
      <c r="Q598" s="235"/>
      <c r="R598" s="235"/>
      <c r="S598" s="235"/>
      <c r="T598" s="235"/>
      <c r="U598" s="235"/>
      <c r="V598" s="235"/>
      <c r="W598" s="235"/>
      <c r="X598" s="235"/>
      <c r="Y598" s="235"/>
      <c r="Z598" s="235"/>
      <c r="AA598" s="235"/>
      <c r="AB598" s="235"/>
      <c r="AC598" s="235"/>
      <c r="AD598" s="235"/>
      <c r="AE598" s="235"/>
      <c r="AF598" s="235"/>
      <c r="AG598" s="235"/>
      <c r="AH598" s="235"/>
      <c r="AI598" s="235"/>
      <c r="AJ598" s="235"/>
      <c r="AK598" s="258"/>
      <c r="AL598" s="258"/>
      <c r="AM598" s="258"/>
      <c r="AN598" s="258"/>
      <c r="AO598" s="258"/>
      <c r="AP598" s="258"/>
      <c r="AQ598" s="235"/>
      <c r="AR598" s="425"/>
      <c r="AS598" s="61"/>
      <c r="AT598" s="258"/>
      <c r="AU598" s="258"/>
      <c r="AV598" s="258"/>
      <c r="AW598" s="258"/>
    </row>
    <row r="599" spans="1:49" ht="12.75">
      <c r="A599" s="467"/>
      <c r="B599" s="467"/>
      <c r="C599" s="235"/>
      <c r="D599" s="235"/>
      <c r="E599" s="235"/>
      <c r="F599" s="235"/>
      <c r="G599" s="235"/>
      <c r="H599" s="235"/>
      <c r="I599" s="235"/>
      <c r="J599" s="235"/>
      <c r="K599" s="235"/>
      <c r="L599" s="235"/>
      <c r="M599" s="235"/>
      <c r="N599" s="235"/>
      <c r="O599" s="235"/>
      <c r="P599" s="235"/>
      <c r="Q599" s="235"/>
      <c r="R599" s="235"/>
      <c r="S599" s="235"/>
      <c r="T599" s="235"/>
      <c r="U599" s="235"/>
      <c r="V599" s="235"/>
      <c r="W599" s="235"/>
      <c r="X599" s="235"/>
      <c r="Y599" s="235"/>
      <c r="Z599" s="235"/>
      <c r="AA599" s="235"/>
      <c r="AB599" s="235"/>
      <c r="AC599" s="235"/>
      <c r="AD599" s="235"/>
      <c r="AE599" s="235"/>
      <c r="AF599" s="235"/>
      <c r="AG599" s="235"/>
      <c r="AH599" s="235"/>
      <c r="AI599" s="235"/>
      <c r="AJ599" s="235"/>
      <c r="AK599" s="258"/>
      <c r="AL599" s="258"/>
      <c r="AM599" s="258"/>
      <c r="AN599" s="258"/>
      <c r="AO599" s="258"/>
      <c r="AP599" s="258"/>
      <c r="AQ599" s="235"/>
      <c r="AR599" s="425"/>
      <c r="AS599" s="61"/>
      <c r="AT599" s="258"/>
      <c r="AU599" s="258"/>
      <c r="AV599" s="258"/>
      <c r="AW599" s="258"/>
    </row>
    <row r="600" spans="1:49" ht="12.75">
      <c r="A600" s="467"/>
      <c r="B600" s="467"/>
      <c r="C600" s="235"/>
      <c r="D600" s="235"/>
      <c r="E600" s="235"/>
      <c r="F600" s="235"/>
      <c r="G600" s="235"/>
      <c r="H600" s="235"/>
      <c r="I600" s="235"/>
      <c r="J600" s="235"/>
      <c r="K600" s="235"/>
      <c r="L600" s="235"/>
      <c r="M600" s="235"/>
      <c r="N600" s="235"/>
      <c r="O600" s="235"/>
      <c r="P600" s="235"/>
      <c r="Q600" s="235"/>
      <c r="R600" s="235"/>
      <c r="S600" s="235"/>
      <c r="T600" s="235"/>
      <c r="U600" s="235"/>
      <c r="V600" s="235"/>
      <c r="W600" s="235"/>
      <c r="X600" s="235"/>
      <c r="Y600" s="235"/>
      <c r="Z600" s="235"/>
      <c r="AA600" s="235"/>
      <c r="AB600" s="235"/>
      <c r="AC600" s="235"/>
      <c r="AD600" s="235"/>
      <c r="AE600" s="235"/>
      <c r="AF600" s="235"/>
      <c r="AG600" s="235"/>
      <c r="AH600" s="235"/>
      <c r="AI600" s="235"/>
      <c r="AJ600" s="235"/>
      <c r="AK600" s="258"/>
      <c r="AL600" s="258"/>
      <c r="AM600" s="258"/>
      <c r="AN600" s="258"/>
      <c r="AO600" s="258"/>
      <c r="AP600" s="258"/>
      <c r="AQ600" s="235"/>
      <c r="AR600" s="425"/>
      <c r="AS600" s="61"/>
      <c r="AT600" s="258"/>
      <c r="AU600" s="258"/>
      <c r="AV600" s="258"/>
      <c r="AW600" s="258"/>
    </row>
    <row r="601" spans="1:49" ht="12.75">
      <c r="A601" s="467"/>
      <c r="B601" s="467"/>
      <c r="C601" s="235"/>
      <c r="D601" s="235"/>
      <c r="E601" s="235"/>
      <c r="F601" s="235"/>
      <c r="G601" s="235"/>
      <c r="H601" s="235"/>
      <c r="I601" s="235"/>
      <c r="J601" s="235"/>
      <c r="K601" s="235"/>
      <c r="L601" s="235"/>
      <c r="M601" s="235"/>
      <c r="N601" s="235"/>
      <c r="O601" s="235"/>
      <c r="P601" s="235"/>
      <c r="Q601" s="235"/>
      <c r="R601" s="235"/>
      <c r="S601" s="235"/>
      <c r="T601" s="235"/>
      <c r="U601" s="235"/>
      <c r="V601" s="235"/>
      <c r="W601" s="235"/>
      <c r="X601" s="235"/>
      <c r="Y601" s="235"/>
      <c r="Z601" s="235"/>
      <c r="AA601" s="235"/>
      <c r="AB601" s="235"/>
      <c r="AC601" s="235"/>
      <c r="AD601" s="235"/>
      <c r="AE601" s="235"/>
      <c r="AF601" s="235"/>
      <c r="AG601" s="235"/>
      <c r="AH601" s="235"/>
      <c r="AI601" s="235"/>
      <c r="AJ601" s="235"/>
      <c r="AK601" s="258"/>
      <c r="AL601" s="258"/>
      <c r="AM601" s="258"/>
      <c r="AN601" s="258"/>
      <c r="AO601" s="258"/>
      <c r="AP601" s="258"/>
      <c r="AQ601" s="235"/>
      <c r="AR601" s="425"/>
      <c r="AS601" s="61"/>
      <c r="AT601" s="258"/>
      <c r="AU601" s="258"/>
      <c r="AV601" s="258"/>
      <c r="AW601" s="258"/>
    </row>
    <row r="602" spans="1:49" ht="12.75">
      <c r="A602" s="467"/>
      <c r="B602" s="467"/>
      <c r="C602" s="235"/>
      <c r="D602" s="235"/>
      <c r="E602" s="235"/>
      <c r="F602" s="235"/>
      <c r="G602" s="235"/>
      <c r="H602" s="235"/>
      <c r="I602" s="235"/>
      <c r="J602" s="235"/>
      <c r="K602" s="235"/>
      <c r="L602" s="235"/>
      <c r="M602" s="235"/>
      <c r="N602" s="235"/>
      <c r="O602" s="235"/>
      <c r="P602" s="235"/>
      <c r="Q602" s="235"/>
      <c r="R602" s="235"/>
      <c r="S602" s="235"/>
      <c r="T602" s="235"/>
      <c r="U602" s="235"/>
      <c r="V602" s="235"/>
      <c r="W602" s="235"/>
      <c r="X602" s="235"/>
      <c r="Y602" s="235"/>
      <c r="Z602" s="235"/>
      <c r="AA602" s="235"/>
      <c r="AB602" s="235"/>
      <c r="AC602" s="235"/>
      <c r="AD602" s="235"/>
      <c r="AE602" s="235"/>
      <c r="AF602" s="235"/>
      <c r="AG602" s="235"/>
      <c r="AH602" s="235"/>
      <c r="AI602" s="235"/>
      <c r="AJ602" s="235"/>
      <c r="AK602" s="258"/>
      <c r="AL602" s="258"/>
      <c r="AM602" s="258"/>
      <c r="AN602" s="258"/>
      <c r="AO602" s="258"/>
      <c r="AP602" s="258"/>
      <c r="AQ602" s="235"/>
      <c r="AR602" s="425"/>
      <c r="AS602" s="61"/>
      <c r="AT602" s="258"/>
      <c r="AU602" s="258"/>
      <c r="AV602" s="258"/>
      <c r="AW602" s="258"/>
    </row>
    <row r="603" spans="1:49" ht="12.75">
      <c r="A603" s="467"/>
      <c r="B603" s="467"/>
      <c r="C603" s="235"/>
      <c r="D603" s="235"/>
      <c r="E603" s="235"/>
      <c r="F603" s="235"/>
      <c r="G603" s="235"/>
      <c r="H603" s="235"/>
      <c r="I603" s="235"/>
      <c r="J603" s="235"/>
      <c r="K603" s="235"/>
      <c r="L603" s="235"/>
      <c r="M603" s="235"/>
      <c r="N603" s="235"/>
      <c r="O603" s="235"/>
      <c r="P603" s="235"/>
      <c r="Q603" s="235"/>
      <c r="R603" s="235"/>
      <c r="S603" s="235"/>
      <c r="T603" s="235"/>
      <c r="U603" s="235"/>
      <c r="V603" s="235"/>
      <c r="W603" s="235"/>
      <c r="X603" s="235"/>
      <c r="Y603" s="235"/>
      <c r="Z603" s="235"/>
      <c r="AA603" s="235"/>
      <c r="AB603" s="235"/>
      <c r="AC603" s="235"/>
      <c r="AD603" s="235"/>
      <c r="AE603" s="235"/>
      <c r="AF603" s="235"/>
      <c r="AG603" s="235"/>
      <c r="AH603" s="235"/>
      <c r="AI603" s="235"/>
      <c r="AJ603" s="235"/>
      <c r="AK603" s="258"/>
      <c r="AL603" s="258"/>
      <c r="AM603" s="258"/>
      <c r="AN603" s="258"/>
      <c r="AO603" s="258"/>
      <c r="AP603" s="258"/>
      <c r="AQ603" s="235"/>
      <c r="AR603" s="425"/>
      <c r="AS603" s="61"/>
      <c r="AT603" s="258"/>
      <c r="AU603" s="258"/>
      <c r="AV603" s="258"/>
      <c r="AW603" s="258"/>
    </row>
    <row r="604" spans="1:49" ht="12.75">
      <c r="A604" s="467"/>
      <c r="B604" s="467"/>
      <c r="C604" s="235"/>
      <c r="D604" s="235"/>
      <c r="E604" s="235"/>
      <c r="F604" s="235"/>
      <c r="G604" s="235"/>
      <c r="H604" s="235"/>
      <c r="I604" s="235"/>
      <c r="J604" s="235"/>
      <c r="K604" s="235"/>
      <c r="L604" s="235"/>
      <c r="M604" s="235"/>
      <c r="N604" s="235"/>
      <c r="O604" s="235"/>
      <c r="P604" s="235"/>
      <c r="Q604" s="235"/>
      <c r="R604" s="235"/>
      <c r="S604" s="235"/>
      <c r="T604" s="235"/>
      <c r="U604" s="235"/>
      <c r="V604" s="235"/>
      <c r="W604" s="235"/>
      <c r="X604" s="235"/>
      <c r="Y604" s="235"/>
      <c r="Z604" s="235"/>
      <c r="AA604" s="235"/>
      <c r="AB604" s="235"/>
      <c r="AC604" s="235"/>
      <c r="AD604" s="235"/>
      <c r="AE604" s="235"/>
      <c r="AF604" s="235"/>
      <c r="AG604" s="235"/>
      <c r="AH604" s="235"/>
      <c r="AI604" s="235"/>
      <c r="AJ604" s="235"/>
      <c r="AK604" s="258"/>
      <c r="AL604" s="258"/>
      <c r="AM604" s="258"/>
      <c r="AN604" s="258"/>
      <c r="AO604" s="258"/>
      <c r="AP604" s="258"/>
      <c r="AQ604" s="235"/>
      <c r="AR604" s="425"/>
      <c r="AS604" s="61"/>
      <c r="AT604" s="258"/>
      <c r="AU604" s="258"/>
      <c r="AV604" s="258"/>
      <c r="AW604" s="258"/>
    </row>
    <row r="605" spans="1:49" ht="12.75">
      <c r="A605" s="467"/>
      <c r="B605" s="467"/>
      <c r="C605" s="235"/>
      <c r="D605" s="235"/>
      <c r="E605" s="235"/>
      <c r="F605" s="235"/>
      <c r="G605" s="235"/>
      <c r="H605" s="235"/>
      <c r="I605" s="235"/>
      <c r="J605" s="235"/>
      <c r="K605" s="235"/>
      <c r="L605" s="235"/>
      <c r="M605" s="235"/>
      <c r="N605" s="235"/>
      <c r="O605" s="235"/>
      <c r="P605" s="235"/>
      <c r="Q605" s="235"/>
      <c r="R605" s="235"/>
      <c r="S605" s="235"/>
      <c r="T605" s="235"/>
      <c r="U605" s="235"/>
      <c r="V605" s="235"/>
      <c r="W605" s="235"/>
      <c r="X605" s="235"/>
      <c r="Y605" s="235"/>
      <c r="Z605" s="235"/>
      <c r="AA605" s="235"/>
      <c r="AB605" s="235"/>
      <c r="AC605" s="235"/>
      <c r="AD605" s="235"/>
      <c r="AE605" s="235"/>
      <c r="AF605" s="235"/>
      <c r="AG605" s="235"/>
      <c r="AH605" s="235"/>
      <c r="AI605" s="235"/>
      <c r="AJ605" s="235"/>
      <c r="AK605" s="258"/>
      <c r="AL605" s="258"/>
      <c r="AM605" s="258"/>
      <c r="AN605" s="258"/>
      <c r="AO605" s="258"/>
      <c r="AP605" s="258"/>
      <c r="AQ605" s="235"/>
      <c r="AR605" s="425"/>
      <c r="AS605" s="61"/>
      <c r="AT605" s="258"/>
      <c r="AU605" s="258"/>
      <c r="AV605" s="258"/>
      <c r="AW605" s="258"/>
    </row>
    <row r="606" spans="1:49" ht="12.75">
      <c r="A606" s="467"/>
      <c r="B606" s="467"/>
      <c r="C606" s="235"/>
      <c r="D606" s="235"/>
      <c r="E606" s="235"/>
      <c r="F606" s="235"/>
      <c r="G606" s="235"/>
      <c r="H606" s="235"/>
      <c r="I606" s="235"/>
      <c r="J606" s="235"/>
      <c r="K606" s="235"/>
      <c r="L606" s="235"/>
      <c r="M606" s="235"/>
      <c r="N606" s="235"/>
      <c r="O606" s="235"/>
      <c r="P606" s="235"/>
      <c r="Q606" s="235"/>
      <c r="R606" s="235"/>
      <c r="S606" s="235"/>
      <c r="T606" s="235"/>
      <c r="U606" s="235"/>
      <c r="V606" s="235"/>
      <c r="W606" s="235"/>
      <c r="X606" s="235"/>
      <c r="Y606" s="235"/>
      <c r="Z606" s="235"/>
      <c r="AA606" s="235"/>
      <c r="AB606" s="235"/>
      <c r="AC606" s="235"/>
      <c r="AD606" s="235"/>
      <c r="AE606" s="235"/>
      <c r="AF606" s="235"/>
      <c r="AG606" s="235"/>
      <c r="AH606" s="235"/>
      <c r="AI606" s="235"/>
      <c r="AJ606" s="235"/>
      <c r="AK606" s="258"/>
      <c r="AL606" s="258"/>
      <c r="AM606" s="258"/>
      <c r="AN606" s="258"/>
      <c r="AO606" s="258"/>
      <c r="AP606" s="258"/>
      <c r="AQ606" s="235"/>
      <c r="AR606" s="425"/>
      <c r="AS606" s="61"/>
      <c r="AT606" s="258"/>
      <c r="AU606" s="258"/>
      <c r="AV606" s="258"/>
      <c r="AW606" s="258"/>
    </row>
    <row r="607" spans="1:49" ht="12.75">
      <c r="A607" s="467"/>
      <c r="B607" s="467"/>
      <c r="C607" s="235"/>
      <c r="D607" s="235"/>
      <c r="E607" s="235"/>
      <c r="F607" s="235"/>
      <c r="G607" s="235"/>
      <c r="H607" s="235"/>
      <c r="I607" s="235"/>
      <c r="J607" s="235"/>
      <c r="K607" s="235"/>
      <c r="L607" s="235"/>
      <c r="M607" s="235"/>
      <c r="N607" s="235"/>
      <c r="O607" s="235"/>
      <c r="P607" s="235"/>
      <c r="Q607" s="235"/>
      <c r="R607" s="235"/>
      <c r="S607" s="235"/>
      <c r="T607" s="235"/>
      <c r="U607" s="235"/>
      <c r="V607" s="235"/>
      <c r="W607" s="235"/>
      <c r="X607" s="235"/>
      <c r="Y607" s="235"/>
      <c r="Z607" s="235"/>
      <c r="AA607" s="235"/>
      <c r="AB607" s="235"/>
      <c r="AC607" s="235"/>
      <c r="AD607" s="235"/>
      <c r="AE607" s="235"/>
      <c r="AF607" s="235"/>
      <c r="AG607" s="235"/>
      <c r="AH607" s="235"/>
      <c r="AI607" s="235"/>
      <c r="AJ607" s="235"/>
      <c r="AK607" s="258"/>
      <c r="AL607" s="258"/>
      <c r="AM607" s="258"/>
      <c r="AN607" s="258"/>
      <c r="AO607" s="258"/>
      <c r="AP607" s="258"/>
      <c r="AQ607" s="235"/>
      <c r="AR607" s="425"/>
      <c r="AS607" s="61"/>
      <c r="AT607" s="258"/>
      <c r="AU607" s="258"/>
      <c r="AV607" s="258"/>
      <c r="AW607" s="258"/>
    </row>
    <row r="608" spans="1:49" ht="12.75">
      <c r="A608" s="467"/>
      <c r="B608" s="467"/>
      <c r="C608" s="235"/>
      <c r="D608" s="235"/>
      <c r="E608" s="235"/>
      <c r="F608" s="235"/>
      <c r="G608" s="235"/>
      <c r="H608" s="235"/>
      <c r="I608" s="235"/>
      <c r="J608" s="235"/>
      <c r="K608" s="235"/>
      <c r="L608" s="235"/>
      <c r="M608" s="235"/>
      <c r="N608" s="235"/>
      <c r="O608" s="235"/>
      <c r="P608" s="235"/>
      <c r="Q608" s="235"/>
      <c r="R608" s="235"/>
      <c r="S608" s="235"/>
      <c r="T608" s="235"/>
      <c r="U608" s="235"/>
      <c r="V608" s="235"/>
      <c r="W608" s="235"/>
      <c r="X608" s="235"/>
      <c r="Y608" s="235"/>
      <c r="Z608" s="235"/>
      <c r="AA608" s="235"/>
      <c r="AB608" s="235"/>
      <c r="AC608" s="235"/>
      <c r="AD608" s="235"/>
      <c r="AE608" s="235"/>
      <c r="AF608" s="235"/>
      <c r="AG608" s="235"/>
      <c r="AH608" s="235"/>
      <c r="AI608" s="235"/>
      <c r="AJ608" s="235"/>
      <c r="AK608" s="258"/>
      <c r="AL608" s="258"/>
      <c r="AM608" s="258"/>
      <c r="AN608" s="258"/>
      <c r="AO608" s="258"/>
      <c r="AP608" s="258"/>
      <c r="AQ608" s="235"/>
      <c r="AR608" s="425"/>
      <c r="AS608" s="61"/>
      <c r="AT608" s="258"/>
      <c r="AU608" s="258"/>
      <c r="AV608" s="258"/>
      <c r="AW608" s="258"/>
    </row>
    <row r="609" spans="1:49" ht="12.75">
      <c r="A609" s="467"/>
      <c r="B609" s="467"/>
      <c r="C609" s="235"/>
      <c r="D609" s="235"/>
      <c r="E609" s="235"/>
      <c r="F609" s="235"/>
      <c r="G609" s="235"/>
      <c r="H609" s="235"/>
      <c r="I609" s="235"/>
      <c r="J609" s="235"/>
      <c r="K609" s="235"/>
      <c r="L609" s="235"/>
      <c r="M609" s="235"/>
      <c r="N609" s="235"/>
      <c r="O609" s="235"/>
      <c r="P609" s="235"/>
      <c r="Q609" s="235"/>
      <c r="R609" s="235"/>
      <c r="S609" s="235"/>
      <c r="T609" s="235"/>
      <c r="U609" s="235"/>
      <c r="V609" s="235"/>
      <c r="W609" s="235"/>
      <c r="X609" s="235"/>
      <c r="Y609" s="235"/>
      <c r="Z609" s="235"/>
      <c r="AA609" s="235"/>
      <c r="AB609" s="235"/>
      <c r="AC609" s="235"/>
      <c r="AD609" s="235"/>
      <c r="AE609" s="235"/>
      <c r="AF609" s="235"/>
      <c r="AG609" s="235"/>
      <c r="AH609" s="235"/>
      <c r="AI609" s="235"/>
      <c r="AJ609" s="235"/>
      <c r="AK609" s="258"/>
      <c r="AL609" s="258"/>
      <c r="AM609" s="258"/>
      <c r="AN609" s="258"/>
      <c r="AO609" s="258"/>
      <c r="AP609" s="258"/>
      <c r="AQ609" s="235"/>
      <c r="AR609" s="425"/>
      <c r="AS609" s="61"/>
      <c r="AT609" s="258" t="s">
        <v>603</v>
      </c>
      <c r="AU609" s="258"/>
      <c r="AV609" s="258"/>
      <c r="AW609" s="258"/>
    </row>
    <row r="610" spans="1:49" ht="12.75">
      <c r="A610" s="467"/>
      <c r="B610" s="467"/>
      <c r="C610" s="235"/>
      <c r="D610" s="235"/>
      <c r="E610" s="235"/>
      <c r="F610" s="235"/>
      <c r="G610" s="235"/>
      <c r="H610" s="235"/>
      <c r="I610" s="235"/>
      <c r="J610" s="235"/>
      <c r="K610" s="235"/>
      <c r="L610" s="235"/>
      <c r="M610" s="235"/>
      <c r="N610" s="235"/>
      <c r="O610" s="235"/>
      <c r="P610" s="235"/>
      <c r="Q610" s="235"/>
      <c r="R610" s="235"/>
      <c r="S610" s="235"/>
      <c r="T610" s="235"/>
      <c r="U610" s="235"/>
      <c r="V610" s="235"/>
      <c r="W610" s="235"/>
      <c r="X610" s="235"/>
      <c r="Y610" s="235"/>
      <c r="Z610" s="235"/>
      <c r="AA610" s="235"/>
      <c r="AB610" s="235"/>
      <c r="AC610" s="235"/>
      <c r="AD610" s="235"/>
      <c r="AE610" s="235"/>
      <c r="AF610" s="235"/>
      <c r="AG610" s="235"/>
      <c r="AH610" s="235"/>
      <c r="AI610" s="235"/>
      <c r="AJ610" s="235"/>
      <c r="AK610" s="258"/>
      <c r="AL610" s="258"/>
      <c r="AM610" s="258"/>
      <c r="AN610" s="258"/>
      <c r="AO610" s="258"/>
      <c r="AP610" s="258"/>
      <c r="AQ610" s="235"/>
      <c r="AR610" s="425"/>
      <c r="AS610" s="61"/>
      <c r="AT610" s="258" t="s">
        <v>884</v>
      </c>
      <c r="AU610" s="258"/>
      <c r="AV610" s="258" t="s">
        <v>494</v>
      </c>
      <c r="AW610" s="258" t="s">
        <v>351</v>
      </c>
    </row>
    <row r="611" spans="1:49" ht="12.75">
      <c r="A611" s="468"/>
      <c r="B611" s="468"/>
      <c r="C611" s="236"/>
      <c r="D611" s="236"/>
      <c r="E611" s="236"/>
      <c r="F611" s="236"/>
      <c r="G611" s="236"/>
      <c r="H611" s="236"/>
      <c r="I611" s="236"/>
      <c r="J611" s="236"/>
      <c r="K611" s="236"/>
      <c r="L611" s="236"/>
      <c r="M611" s="236"/>
      <c r="N611" s="236"/>
      <c r="O611" s="236"/>
      <c r="P611" s="236"/>
      <c r="Q611" s="236"/>
      <c r="R611" s="236"/>
      <c r="S611" s="236"/>
      <c r="T611" s="236"/>
      <c r="U611" s="236"/>
      <c r="V611" s="236"/>
      <c r="W611" s="236"/>
      <c r="X611" s="236"/>
      <c r="Y611" s="236"/>
      <c r="Z611" s="236"/>
      <c r="AA611" s="236"/>
      <c r="AB611" s="236"/>
      <c r="AC611" s="236"/>
      <c r="AD611" s="236"/>
      <c r="AE611" s="236"/>
      <c r="AF611" s="236"/>
      <c r="AG611" s="236"/>
      <c r="AH611" s="236"/>
      <c r="AI611" s="236"/>
      <c r="AJ611" s="236"/>
      <c r="AK611" s="259"/>
      <c r="AL611" s="259"/>
      <c r="AM611" s="259"/>
      <c r="AN611" s="259"/>
      <c r="AO611" s="259"/>
      <c r="AP611" s="259"/>
      <c r="AQ611" s="236"/>
      <c r="AR611" s="428"/>
      <c r="AS611" s="62"/>
      <c r="AT611" s="259" t="s">
        <v>92</v>
      </c>
      <c r="AU611" s="259" t="s">
        <v>290</v>
      </c>
      <c r="AV611" s="259" t="s">
        <v>269</v>
      </c>
      <c r="AW611" s="259" t="s">
        <v>84</v>
      </c>
    </row>
    <row r="612" spans="1:49" ht="12.75">
      <c r="A612" s="466">
        <v>44</v>
      </c>
      <c r="B612" s="466" t="s">
        <v>1103</v>
      </c>
      <c r="C612" s="234"/>
      <c r="D612" s="234"/>
      <c r="E612" s="234"/>
      <c r="F612" s="234"/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34"/>
      <c r="AB612" s="234"/>
      <c r="AC612" s="234"/>
      <c r="AD612" s="234"/>
      <c r="AE612" s="234"/>
      <c r="AF612" s="234"/>
      <c r="AG612" s="234"/>
      <c r="AH612" s="234"/>
      <c r="AI612" s="234"/>
      <c r="AJ612" s="234"/>
      <c r="AK612" s="257"/>
      <c r="AL612" s="257"/>
      <c r="AM612" s="257"/>
      <c r="AN612" s="257"/>
      <c r="AO612" s="257"/>
      <c r="AP612" s="257"/>
      <c r="AQ612" s="234"/>
      <c r="AR612" s="424"/>
      <c r="AS612" s="257"/>
      <c r="AT612" s="60"/>
      <c r="AU612" s="257"/>
      <c r="AV612" s="257"/>
      <c r="AW612" s="257"/>
    </row>
    <row r="613" spans="1:49" ht="12.75">
      <c r="A613" s="467"/>
      <c r="B613" s="467"/>
      <c r="C613" s="235"/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5"/>
      <c r="Q613" s="235"/>
      <c r="R613" s="235"/>
      <c r="S613" s="235"/>
      <c r="T613" s="235"/>
      <c r="U613" s="235"/>
      <c r="V613" s="235"/>
      <c r="W613" s="235"/>
      <c r="X613" s="235"/>
      <c r="Y613" s="235"/>
      <c r="Z613" s="235"/>
      <c r="AA613" s="235"/>
      <c r="AB613" s="235"/>
      <c r="AC613" s="235"/>
      <c r="AD613" s="235"/>
      <c r="AE613" s="235"/>
      <c r="AF613" s="235"/>
      <c r="AG613" s="235"/>
      <c r="AH613" s="235"/>
      <c r="AI613" s="235"/>
      <c r="AJ613" s="235"/>
      <c r="AK613" s="258"/>
      <c r="AL613" s="258"/>
      <c r="AM613" s="258"/>
      <c r="AN613" s="258"/>
      <c r="AO613" s="258"/>
      <c r="AP613" s="258"/>
      <c r="AQ613" s="235"/>
      <c r="AR613" s="425"/>
      <c r="AS613" s="258"/>
      <c r="AT613" s="61"/>
      <c r="AU613" s="258"/>
      <c r="AV613" s="258"/>
      <c r="AW613" s="258"/>
    </row>
    <row r="614" spans="1:49" ht="12.75">
      <c r="A614" s="467"/>
      <c r="B614" s="467"/>
      <c r="C614" s="235"/>
      <c r="D614" s="235"/>
      <c r="E614" s="235"/>
      <c r="F614" s="235"/>
      <c r="G614" s="235"/>
      <c r="H614" s="235"/>
      <c r="I614" s="235"/>
      <c r="J614" s="235"/>
      <c r="K614" s="235"/>
      <c r="L614" s="235"/>
      <c r="M614" s="235"/>
      <c r="N614" s="235"/>
      <c r="O614" s="235"/>
      <c r="P614" s="235"/>
      <c r="Q614" s="235"/>
      <c r="R614" s="235"/>
      <c r="S614" s="235"/>
      <c r="T614" s="235"/>
      <c r="U614" s="235"/>
      <c r="V614" s="235"/>
      <c r="W614" s="235"/>
      <c r="X614" s="235"/>
      <c r="Y614" s="235"/>
      <c r="Z614" s="235"/>
      <c r="AA614" s="235"/>
      <c r="AB614" s="235"/>
      <c r="AC614" s="235"/>
      <c r="AD614" s="235"/>
      <c r="AE614" s="235"/>
      <c r="AF614" s="235"/>
      <c r="AG614" s="235"/>
      <c r="AH614" s="235"/>
      <c r="AI614" s="235"/>
      <c r="AJ614" s="235"/>
      <c r="AK614" s="258"/>
      <c r="AL614" s="258"/>
      <c r="AM614" s="258"/>
      <c r="AN614" s="258"/>
      <c r="AO614" s="258"/>
      <c r="AP614" s="258"/>
      <c r="AQ614" s="235"/>
      <c r="AR614" s="425"/>
      <c r="AS614" s="258"/>
      <c r="AT614" s="61"/>
      <c r="AU614" s="258"/>
      <c r="AV614" s="258"/>
      <c r="AW614" s="258"/>
    </row>
    <row r="615" spans="1:49" ht="12.75">
      <c r="A615" s="467"/>
      <c r="B615" s="467"/>
      <c r="C615" s="235"/>
      <c r="D615" s="235"/>
      <c r="E615" s="235"/>
      <c r="F615" s="235"/>
      <c r="G615" s="235"/>
      <c r="H615" s="235"/>
      <c r="I615" s="235"/>
      <c r="J615" s="235"/>
      <c r="K615" s="235"/>
      <c r="L615" s="235"/>
      <c r="M615" s="235"/>
      <c r="N615" s="235"/>
      <c r="O615" s="235"/>
      <c r="P615" s="235"/>
      <c r="Q615" s="235"/>
      <c r="R615" s="235"/>
      <c r="S615" s="235"/>
      <c r="T615" s="235"/>
      <c r="U615" s="235"/>
      <c r="V615" s="235"/>
      <c r="W615" s="235"/>
      <c r="X615" s="235"/>
      <c r="Y615" s="235"/>
      <c r="Z615" s="235"/>
      <c r="AA615" s="235"/>
      <c r="AB615" s="235"/>
      <c r="AC615" s="235"/>
      <c r="AD615" s="235"/>
      <c r="AE615" s="235"/>
      <c r="AF615" s="235"/>
      <c r="AG615" s="235"/>
      <c r="AH615" s="235"/>
      <c r="AI615" s="235"/>
      <c r="AJ615" s="235"/>
      <c r="AK615" s="258"/>
      <c r="AL615" s="258"/>
      <c r="AM615" s="258"/>
      <c r="AN615" s="258"/>
      <c r="AO615" s="258"/>
      <c r="AP615" s="258"/>
      <c r="AQ615" s="235"/>
      <c r="AR615" s="425"/>
      <c r="AS615" s="258"/>
      <c r="AT615" s="61"/>
      <c r="AU615" s="258"/>
      <c r="AV615" s="258"/>
      <c r="AW615" s="258"/>
    </row>
    <row r="616" spans="1:49" ht="12.75">
      <c r="A616" s="467"/>
      <c r="B616" s="467"/>
      <c r="C616" s="235"/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235"/>
      <c r="Q616" s="235"/>
      <c r="R616" s="235"/>
      <c r="S616" s="235"/>
      <c r="T616" s="235"/>
      <c r="U616" s="235"/>
      <c r="V616" s="235"/>
      <c r="W616" s="235"/>
      <c r="X616" s="235"/>
      <c r="Y616" s="235"/>
      <c r="Z616" s="235"/>
      <c r="AA616" s="235"/>
      <c r="AB616" s="235"/>
      <c r="AC616" s="235"/>
      <c r="AD616" s="235"/>
      <c r="AE616" s="235"/>
      <c r="AF616" s="235"/>
      <c r="AG616" s="235"/>
      <c r="AH616" s="235"/>
      <c r="AI616" s="235"/>
      <c r="AJ616" s="235"/>
      <c r="AK616" s="258"/>
      <c r="AL616" s="258"/>
      <c r="AM616" s="258"/>
      <c r="AN616" s="258"/>
      <c r="AO616" s="258"/>
      <c r="AP616" s="258"/>
      <c r="AQ616" s="235"/>
      <c r="AR616" s="425"/>
      <c r="AS616" s="258"/>
      <c r="AT616" s="61"/>
      <c r="AU616" s="258"/>
      <c r="AV616" s="258"/>
      <c r="AW616" s="258"/>
    </row>
    <row r="617" spans="1:49" ht="12.75">
      <c r="A617" s="467"/>
      <c r="B617" s="467"/>
      <c r="C617" s="235"/>
      <c r="D617" s="235"/>
      <c r="E617" s="235"/>
      <c r="F617" s="235"/>
      <c r="G617" s="235"/>
      <c r="H617" s="235"/>
      <c r="I617" s="235"/>
      <c r="J617" s="235"/>
      <c r="K617" s="235"/>
      <c r="L617" s="235"/>
      <c r="M617" s="235"/>
      <c r="N617" s="235"/>
      <c r="O617" s="235"/>
      <c r="P617" s="235"/>
      <c r="Q617" s="235"/>
      <c r="R617" s="235"/>
      <c r="S617" s="235"/>
      <c r="T617" s="235"/>
      <c r="U617" s="235"/>
      <c r="V617" s="235"/>
      <c r="W617" s="235"/>
      <c r="X617" s="235"/>
      <c r="Y617" s="235"/>
      <c r="Z617" s="235"/>
      <c r="AA617" s="235"/>
      <c r="AB617" s="235"/>
      <c r="AC617" s="235"/>
      <c r="AD617" s="235"/>
      <c r="AE617" s="235"/>
      <c r="AF617" s="235"/>
      <c r="AG617" s="235"/>
      <c r="AH617" s="235"/>
      <c r="AI617" s="235"/>
      <c r="AJ617" s="235"/>
      <c r="AK617" s="258"/>
      <c r="AL617" s="258"/>
      <c r="AM617" s="258"/>
      <c r="AN617" s="258"/>
      <c r="AO617" s="258"/>
      <c r="AP617" s="258"/>
      <c r="AQ617" s="235"/>
      <c r="AR617" s="425"/>
      <c r="AS617" s="258"/>
      <c r="AT617" s="61"/>
      <c r="AU617" s="258"/>
      <c r="AV617" s="258"/>
      <c r="AW617" s="258"/>
    </row>
    <row r="618" spans="1:49" ht="12.75">
      <c r="A618" s="467"/>
      <c r="B618" s="467"/>
      <c r="C618" s="235"/>
      <c r="D618" s="235"/>
      <c r="E618" s="235"/>
      <c r="F618" s="235"/>
      <c r="G618" s="235"/>
      <c r="H618" s="235"/>
      <c r="I618" s="235"/>
      <c r="J618" s="235"/>
      <c r="K618" s="235"/>
      <c r="L618" s="235"/>
      <c r="M618" s="235"/>
      <c r="N618" s="235"/>
      <c r="O618" s="235"/>
      <c r="P618" s="235"/>
      <c r="Q618" s="235"/>
      <c r="R618" s="235"/>
      <c r="S618" s="235"/>
      <c r="T618" s="235"/>
      <c r="U618" s="235"/>
      <c r="V618" s="235"/>
      <c r="W618" s="235"/>
      <c r="X618" s="235"/>
      <c r="Y618" s="235"/>
      <c r="Z618" s="235"/>
      <c r="AA618" s="235"/>
      <c r="AB618" s="235"/>
      <c r="AC618" s="235"/>
      <c r="AD618" s="235"/>
      <c r="AE618" s="235"/>
      <c r="AF618" s="235"/>
      <c r="AG618" s="235"/>
      <c r="AH618" s="235"/>
      <c r="AI618" s="235"/>
      <c r="AJ618" s="235"/>
      <c r="AK618" s="258"/>
      <c r="AL618" s="258"/>
      <c r="AM618" s="258"/>
      <c r="AN618" s="258"/>
      <c r="AO618" s="258"/>
      <c r="AP618" s="258"/>
      <c r="AQ618" s="235"/>
      <c r="AR618" s="425"/>
      <c r="AS618" s="258"/>
      <c r="AT618" s="61"/>
      <c r="AU618" s="258"/>
      <c r="AV618" s="258"/>
      <c r="AW618" s="258"/>
    </row>
    <row r="619" spans="1:49" ht="12.75">
      <c r="A619" s="467"/>
      <c r="B619" s="467"/>
      <c r="C619" s="235"/>
      <c r="D619" s="235"/>
      <c r="E619" s="235"/>
      <c r="F619" s="235"/>
      <c r="G619" s="235"/>
      <c r="H619" s="235"/>
      <c r="I619" s="235"/>
      <c r="J619" s="235"/>
      <c r="K619" s="235"/>
      <c r="L619" s="235"/>
      <c r="M619" s="235"/>
      <c r="N619" s="235"/>
      <c r="O619" s="235"/>
      <c r="P619" s="235"/>
      <c r="Q619" s="235"/>
      <c r="R619" s="235"/>
      <c r="S619" s="235"/>
      <c r="T619" s="235"/>
      <c r="U619" s="235"/>
      <c r="V619" s="235"/>
      <c r="W619" s="235"/>
      <c r="X619" s="235"/>
      <c r="Y619" s="235"/>
      <c r="Z619" s="235"/>
      <c r="AA619" s="235"/>
      <c r="AB619" s="235"/>
      <c r="AC619" s="235"/>
      <c r="AD619" s="235"/>
      <c r="AE619" s="235"/>
      <c r="AF619" s="235"/>
      <c r="AG619" s="235"/>
      <c r="AH619" s="235"/>
      <c r="AI619" s="235"/>
      <c r="AJ619" s="235"/>
      <c r="AK619" s="258"/>
      <c r="AL619" s="258"/>
      <c r="AM619" s="258"/>
      <c r="AN619" s="258"/>
      <c r="AO619" s="258"/>
      <c r="AP619" s="258"/>
      <c r="AQ619" s="235"/>
      <c r="AR619" s="425"/>
      <c r="AS619" s="258"/>
      <c r="AT619" s="61"/>
      <c r="AU619" s="258"/>
      <c r="AV619" s="258"/>
      <c r="AW619" s="258"/>
    </row>
    <row r="620" spans="1:49" ht="12.75">
      <c r="A620" s="467"/>
      <c r="B620" s="467"/>
      <c r="C620" s="235"/>
      <c r="D620" s="235"/>
      <c r="E620" s="235"/>
      <c r="F620" s="235"/>
      <c r="G620" s="235"/>
      <c r="H620" s="235"/>
      <c r="I620" s="235"/>
      <c r="J620" s="235"/>
      <c r="K620" s="235"/>
      <c r="L620" s="235"/>
      <c r="M620" s="235"/>
      <c r="N620" s="235"/>
      <c r="O620" s="235"/>
      <c r="P620" s="235"/>
      <c r="Q620" s="235"/>
      <c r="R620" s="235"/>
      <c r="S620" s="235"/>
      <c r="T620" s="235"/>
      <c r="U620" s="235"/>
      <c r="V620" s="235"/>
      <c r="W620" s="235"/>
      <c r="X620" s="235"/>
      <c r="Y620" s="235"/>
      <c r="Z620" s="235"/>
      <c r="AA620" s="235"/>
      <c r="AB620" s="235"/>
      <c r="AC620" s="235"/>
      <c r="AD620" s="235"/>
      <c r="AE620" s="235"/>
      <c r="AF620" s="235"/>
      <c r="AG620" s="235"/>
      <c r="AH620" s="235"/>
      <c r="AI620" s="235"/>
      <c r="AJ620" s="235"/>
      <c r="AK620" s="258"/>
      <c r="AL620" s="258"/>
      <c r="AM620" s="258"/>
      <c r="AN620" s="258"/>
      <c r="AO620" s="258"/>
      <c r="AP620" s="258"/>
      <c r="AQ620" s="235"/>
      <c r="AR620" s="425"/>
      <c r="AS620" s="258"/>
      <c r="AT620" s="61"/>
      <c r="AU620" s="258"/>
      <c r="AV620" s="258"/>
      <c r="AW620" s="258"/>
    </row>
    <row r="621" spans="1:49" ht="12.75">
      <c r="A621" s="467"/>
      <c r="B621" s="467"/>
      <c r="C621" s="235"/>
      <c r="D621" s="235"/>
      <c r="E621" s="235"/>
      <c r="F621" s="235"/>
      <c r="G621" s="235"/>
      <c r="H621" s="235"/>
      <c r="I621" s="235"/>
      <c r="J621" s="235"/>
      <c r="K621" s="235"/>
      <c r="L621" s="235"/>
      <c r="M621" s="235"/>
      <c r="N621" s="235"/>
      <c r="O621" s="235"/>
      <c r="P621" s="235"/>
      <c r="Q621" s="235"/>
      <c r="R621" s="235"/>
      <c r="S621" s="235"/>
      <c r="T621" s="235"/>
      <c r="U621" s="235"/>
      <c r="V621" s="235"/>
      <c r="W621" s="235"/>
      <c r="X621" s="235"/>
      <c r="Y621" s="235"/>
      <c r="Z621" s="235"/>
      <c r="AA621" s="235"/>
      <c r="AB621" s="235"/>
      <c r="AC621" s="235"/>
      <c r="AD621" s="235"/>
      <c r="AE621" s="235"/>
      <c r="AF621" s="235"/>
      <c r="AG621" s="235"/>
      <c r="AH621" s="235"/>
      <c r="AI621" s="235"/>
      <c r="AJ621" s="235"/>
      <c r="AK621" s="258"/>
      <c r="AL621" s="258"/>
      <c r="AM621" s="258"/>
      <c r="AN621" s="258"/>
      <c r="AO621" s="258"/>
      <c r="AP621" s="258"/>
      <c r="AQ621" s="235"/>
      <c r="AR621" s="425"/>
      <c r="AS621" s="258"/>
      <c r="AT621" s="61"/>
      <c r="AU621" s="258"/>
      <c r="AV621" s="258"/>
      <c r="AW621" s="258"/>
    </row>
    <row r="622" spans="1:49" ht="12.75">
      <c r="A622" s="467"/>
      <c r="B622" s="467"/>
      <c r="C622" s="235"/>
      <c r="D622" s="235"/>
      <c r="E622" s="235"/>
      <c r="F622" s="235"/>
      <c r="G622" s="235"/>
      <c r="H622" s="235"/>
      <c r="I622" s="235"/>
      <c r="J622" s="235"/>
      <c r="K622" s="235"/>
      <c r="L622" s="235"/>
      <c r="M622" s="235"/>
      <c r="N622" s="235"/>
      <c r="O622" s="235"/>
      <c r="P622" s="235"/>
      <c r="Q622" s="235"/>
      <c r="R622" s="235"/>
      <c r="S622" s="235"/>
      <c r="T622" s="235"/>
      <c r="U622" s="235"/>
      <c r="V622" s="235"/>
      <c r="W622" s="235"/>
      <c r="X622" s="235"/>
      <c r="Y622" s="235"/>
      <c r="Z622" s="235"/>
      <c r="AA622" s="235"/>
      <c r="AB622" s="235"/>
      <c r="AC622" s="235"/>
      <c r="AD622" s="235"/>
      <c r="AE622" s="235"/>
      <c r="AF622" s="235"/>
      <c r="AG622" s="235"/>
      <c r="AH622" s="235"/>
      <c r="AI622" s="235"/>
      <c r="AJ622" s="235"/>
      <c r="AK622" s="258"/>
      <c r="AL622" s="258"/>
      <c r="AM622" s="258"/>
      <c r="AN622" s="258"/>
      <c r="AO622" s="258"/>
      <c r="AP622" s="258"/>
      <c r="AQ622" s="235"/>
      <c r="AR622" s="425"/>
      <c r="AS622" s="258"/>
      <c r="AT622" s="61"/>
      <c r="AU622" s="258"/>
      <c r="AV622" s="258"/>
      <c r="AW622" s="258"/>
    </row>
    <row r="623" spans="1:49" ht="12.75">
      <c r="A623" s="467"/>
      <c r="B623" s="467"/>
      <c r="C623" s="235"/>
      <c r="D623" s="235"/>
      <c r="E623" s="235"/>
      <c r="F623" s="235"/>
      <c r="G623" s="235"/>
      <c r="H623" s="235"/>
      <c r="I623" s="235"/>
      <c r="J623" s="235"/>
      <c r="K623" s="235"/>
      <c r="L623" s="235"/>
      <c r="M623" s="235"/>
      <c r="N623" s="235"/>
      <c r="O623" s="235"/>
      <c r="P623" s="235"/>
      <c r="Q623" s="235"/>
      <c r="R623" s="235"/>
      <c r="S623" s="235"/>
      <c r="T623" s="235"/>
      <c r="U623" s="235"/>
      <c r="V623" s="235"/>
      <c r="W623" s="235"/>
      <c r="X623" s="235"/>
      <c r="Y623" s="235"/>
      <c r="Z623" s="235"/>
      <c r="AA623" s="235"/>
      <c r="AB623" s="235"/>
      <c r="AC623" s="235"/>
      <c r="AD623" s="235"/>
      <c r="AE623" s="235"/>
      <c r="AF623" s="235"/>
      <c r="AG623" s="235"/>
      <c r="AH623" s="235"/>
      <c r="AI623" s="235"/>
      <c r="AJ623" s="235"/>
      <c r="AK623" s="258"/>
      <c r="AL623" s="258"/>
      <c r="AM623" s="258"/>
      <c r="AN623" s="258"/>
      <c r="AO623" s="258"/>
      <c r="AP623" s="258"/>
      <c r="AQ623" s="235"/>
      <c r="AR623" s="425"/>
      <c r="AS623" s="258"/>
      <c r="AT623" s="61"/>
      <c r="AU623" s="258"/>
      <c r="AV623" s="258"/>
      <c r="AW623" s="258"/>
    </row>
    <row r="624" spans="1:49" ht="12.75">
      <c r="A624" s="467"/>
      <c r="B624" s="467"/>
      <c r="C624" s="235"/>
      <c r="D624" s="235"/>
      <c r="E624" s="235"/>
      <c r="F624" s="235"/>
      <c r="G624" s="235"/>
      <c r="H624" s="235"/>
      <c r="I624" s="235"/>
      <c r="J624" s="235"/>
      <c r="K624" s="235"/>
      <c r="L624" s="235"/>
      <c r="M624" s="235"/>
      <c r="N624" s="235"/>
      <c r="O624" s="235"/>
      <c r="P624" s="235"/>
      <c r="Q624" s="235"/>
      <c r="R624" s="235"/>
      <c r="S624" s="235"/>
      <c r="T624" s="235"/>
      <c r="U624" s="235"/>
      <c r="V624" s="235"/>
      <c r="W624" s="235"/>
      <c r="X624" s="235"/>
      <c r="Y624" s="235"/>
      <c r="Z624" s="235"/>
      <c r="AA624" s="235"/>
      <c r="AB624" s="235"/>
      <c r="AC624" s="235"/>
      <c r="AD624" s="235"/>
      <c r="AE624" s="235"/>
      <c r="AF624" s="235"/>
      <c r="AG624" s="235"/>
      <c r="AH624" s="235"/>
      <c r="AI624" s="235"/>
      <c r="AJ624" s="235"/>
      <c r="AK624" s="258"/>
      <c r="AL624" s="258"/>
      <c r="AM624" s="258"/>
      <c r="AN624" s="258"/>
      <c r="AO624" s="258"/>
      <c r="AP624" s="258"/>
      <c r="AQ624" s="235"/>
      <c r="AR624" s="425"/>
      <c r="AS624" s="258"/>
      <c r="AT624" s="61"/>
      <c r="AU624" s="258"/>
      <c r="AV624" s="258"/>
      <c r="AW624" s="258"/>
    </row>
    <row r="625" spans="1:49" ht="12.75">
      <c r="A625" s="467"/>
      <c r="B625" s="467"/>
      <c r="C625" s="235"/>
      <c r="D625" s="235"/>
      <c r="E625" s="235"/>
      <c r="F625" s="235"/>
      <c r="G625" s="235"/>
      <c r="H625" s="235"/>
      <c r="I625" s="235"/>
      <c r="J625" s="235"/>
      <c r="K625" s="235"/>
      <c r="L625" s="235"/>
      <c r="M625" s="235"/>
      <c r="N625" s="235"/>
      <c r="O625" s="235"/>
      <c r="P625" s="235"/>
      <c r="Q625" s="235"/>
      <c r="R625" s="235"/>
      <c r="S625" s="235"/>
      <c r="T625" s="235"/>
      <c r="U625" s="235"/>
      <c r="V625" s="235"/>
      <c r="W625" s="235"/>
      <c r="X625" s="235"/>
      <c r="Y625" s="235"/>
      <c r="Z625" s="235"/>
      <c r="AA625" s="235"/>
      <c r="AB625" s="235"/>
      <c r="AC625" s="235"/>
      <c r="AD625" s="235"/>
      <c r="AE625" s="235"/>
      <c r="AF625" s="235"/>
      <c r="AG625" s="235"/>
      <c r="AH625" s="235"/>
      <c r="AI625" s="235"/>
      <c r="AJ625" s="235"/>
      <c r="AK625" s="258"/>
      <c r="AL625" s="258"/>
      <c r="AM625" s="258"/>
      <c r="AN625" s="258"/>
      <c r="AO625" s="258"/>
      <c r="AP625" s="258"/>
      <c r="AQ625" s="235"/>
      <c r="AR625" s="425"/>
      <c r="AS625" s="258"/>
      <c r="AT625" s="61"/>
      <c r="AU625" s="258"/>
      <c r="AV625" s="258"/>
      <c r="AW625" s="258"/>
    </row>
    <row r="626" spans="1:49" ht="12.75">
      <c r="A626" s="467"/>
      <c r="B626" s="467"/>
      <c r="C626" s="235"/>
      <c r="D626" s="235"/>
      <c r="E626" s="235"/>
      <c r="F626" s="235"/>
      <c r="G626" s="235"/>
      <c r="H626" s="235"/>
      <c r="I626" s="235"/>
      <c r="J626" s="235"/>
      <c r="K626" s="235"/>
      <c r="L626" s="235"/>
      <c r="M626" s="235"/>
      <c r="N626" s="235"/>
      <c r="O626" s="235"/>
      <c r="P626" s="235"/>
      <c r="Q626" s="235"/>
      <c r="R626" s="235"/>
      <c r="S626" s="235"/>
      <c r="T626" s="235"/>
      <c r="U626" s="235"/>
      <c r="V626" s="235"/>
      <c r="W626" s="235"/>
      <c r="X626" s="235"/>
      <c r="Y626" s="235"/>
      <c r="Z626" s="235"/>
      <c r="AA626" s="235"/>
      <c r="AB626" s="235"/>
      <c r="AC626" s="235"/>
      <c r="AD626" s="235"/>
      <c r="AE626" s="235"/>
      <c r="AF626" s="235"/>
      <c r="AG626" s="235"/>
      <c r="AH626" s="235"/>
      <c r="AI626" s="235"/>
      <c r="AJ626" s="235"/>
      <c r="AK626" s="258"/>
      <c r="AL626" s="258"/>
      <c r="AM626" s="258"/>
      <c r="AN626" s="258"/>
      <c r="AO626" s="258"/>
      <c r="AP626" s="258"/>
      <c r="AQ626" s="235"/>
      <c r="AR626" s="425"/>
      <c r="AS626" s="258"/>
      <c r="AT626" s="61"/>
      <c r="AU626" s="258"/>
      <c r="AV626" s="258"/>
      <c r="AW626" s="258"/>
    </row>
    <row r="627" spans="1:49" ht="12.75">
      <c r="A627" s="467"/>
      <c r="B627" s="467"/>
      <c r="C627" s="235"/>
      <c r="D627" s="235"/>
      <c r="E627" s="235"/>
      <c r="F627" s="235"/>
      <c r="G627" s="235"/>
      <c r="H627" s="235"/>
      <c r="I627" s="235"/>
      <c r="J627" s="235"/>
      <c r="K627" s="235"/>
      <c r="L627" s="235"/>
      <c r="M627" s="235"/>
      <c r="N627" s="235"/>
      <c r="O627" s="235"/>
      <c r="P627" s="235"/>
      <c r="Q627" s="235"/>
      <c r="R627" s="235"/>
      <c r="S627" s="235"/>
      <c r="T627" s="235"/>
      <c r="U627" s="235"/>
      <c r="V627" s="235"/>
      <c r="W627" s="235"/>
      <c r="X627" s="235"/>
      <c r="Y627" s="235"/>
      <c r="Z627" s="235"/>
      <c r="AA627" s="235"/>
      <c r="AB627" s="235"/>
      <c r="AC627" s="235"/>
      <c r="AD627" s="235"/>
      <c r="AE627" s="235"/>
      <c r="AF627" s="235"/>
      <c r="AG627" s="235"/>
      <c r="AH627" s="235"/>
      <c r="AI627" s="235"/>
      <c r="AJ627" s="235"/>
      <c r="AK627" s="258"/>
      <c r="AL627" s="258"/>
      <c r="AM627" s="258"/>
      <c r="AN627" s="258"/>
      <c r="AO627" s="258"/>
      <c r="AP627" s="258"/>
      <c r="AQ627" s="235"/>
      <c r="AR627" s="425"/>
      <c r="AS627" s="258"/>
      <c r="AT627" s="61"/>
      <c r="AU627" s="258"/>
      <c r="AV627" s="258"/>
      <c r="AW627" s="258"/>
    </row>
    <row r="628" spans="1:49" ht="12.75">
      <c r="A628" s="467"/>
      <c r="B628" s="467"/>
      <c r="C628" s="235"/>
      <c r="D628" s="235"/>
      <c r="E628" s="235"/>
      <c r="F628" s="235"/>
      <c r="G628" s="235"/>
      <c r="H628" s="235"/>
      <c r="I628" s="235"/>
      <c r="J628" s="235"/>
      <c r="K628" s="235"/>
      <c r="L628" s="235"/>
      <c r="M628" s="235"/>
      <c r="N628" s="235"/>
      <c r="O628" s="235"/>
      <c r="P628" s="235"/>
      <c r="Q628" s="235"/>
      <c r="R628" s="235"/>
      <c r="S628" s="235"/>
      <c r="T628" s="235"/>
      <c r="U628" s="235"/>
      <c r="V628" s="235"/>
      <c r="W628" s="235"/>
      <c r="X628" s="235"/>
      <c r="Y628" s="235"/>
      <c r="Z628" s="235"/>
      <c r="AA628" s="235"/>
      <c r="AB628" s="235"/>
      <c r="AC628" s="235"/>
      <c r="AD628" s="235"/>
      <c r="AE628" s="235"/>
      <c r="AF628" s="235"/>
      <c r="AG628" s="235"/>
      <c r="AH628" s="235"/>
      <c r="AI628" s="235"/>
      <c r="AJ628" s="235"/>
      <c r="AK628" s="258"/>
      <c r="AL628" s="258"/>
      <c r="AM628" s="258"/>
      <c r="AN628" s="258"/>
      <c r="AO628" s="258"/>
      <c r="AP628" s="258"/>
      <c r="AQ628" s="235"/>
      <c r="AR628" s="425"/>
      <c r="AS628" s="258"/>
      <c r="AT628" s="61"/>
      <c r="AU628" s="258"/>
      <c r="AV628" s="258" t="s">
        <v>75</v>
      </c>
      <c r="AW628" s="258" t="s">
        <v>70</v>
      </c>
    </row>
    <row r="629" spans="1:49" ht="12.75">
      <c r="A629" s="468"/>
      <c r="B629" s="468"/>
      <c r="C629" s="236"/>
      <c r="D629" s="236"/>
      <c r="E629" s="236"/>
      <c r="F629" s="236"/>
      <c r="G629" s="236"/>
      <c r="H629" s="236"/>
      <c r="I629" s="236"/>
      <c r="J629" s="236"/>
      <c r="K629" s="236"/>
      <c r="L629" s="236"/>
      <c r="M629" s="236"/>
      <c r="N629" s="236"/>
      <c r="O629" s="236"/>
      <c r="P629" s="236"/>
      <c r="Q629" s="236"/>
      <c r="R629" s="236"/>
      <c r="S629" s="236"/>
      <c r="T629" s="236"/>
      <c r="U629" s="236"/>
      <c r="V629" s="236"/>
      <c r="W629" s="236"/>
      <c r="X629" s="236"/>
      <c r="Y629" s="236"/>
      <c r="Z629" s="236"/>
      <c r="AA629" s="236"/>
      <c r="AB629" s="236"/>
      <c r="AC629" s="236"/>
      <c r="AD629" s="236"/>
      <c r="AE629" s="236"/>
      <c r="AF629" s="236"/>
      <c r="AG629" s="236"/>
      <c r="AH629" s="236"/>
      <c r="AI629" s="236"/>
      <c r="AJ629" s="236"/>
      <c r="AK629" s="259"/>
      <c r="AL629" s="259"/>
      <c r="AM629" s="259"/>
      <c r="AN629" s="259"/>
      <c r="AO629" s="259"/>
      <c r="AP629" s="259"/>
      <c r="AQ629" s="236"/>
      <c r="AR629" s="428"/>
      <c r="AS629" s="259"/>
      <c r="AT629" s="62"/>
      <c r="AU629" s="259" t="s">
        <v>178</v>
      </c>
      <c r="AV629" s="259" t="s">
        <v>494</v>
      </c>
      <c r="AW629" s="259" t="s">
        <v>183</v>
      </c>
    </row>
    <row r="630" spans="1:49" ht="12.75">
      <c r="A630" s="466">
        <v>45</v>
      </c>
      <c r="B630" s="466" t="s">
        <v>140</v>
      </c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34"/>
      <c r="AB630" s="234"/>
      <c r="AC630" s="234"/>
      <c r="AD630" s="234"/>
      <c r="AE630" s="234"/>
      <c r="AF630" s="234"/>
      <c r="AG630" s="234"/>
      <c r="AH630" s="234"/>
      <c r="AI630" s="234"/>
      <c r="AJ630" s="234"/>
      <c r="AK630" s="257"/>
      <c r="AL630" s="257"/>
      <c r="AM630" s="257"/>
      <c r="AN630" s="257"/>
      <c r="AO630" s="257"/>
      <c r="AP630" s="257"/>
      <c r="AQ630" s="234"/>
      <c r="AR630" s="424"/>
      <c r="AS630" s="257"/>
      <c r="AT630" s="257"/>
      <c r="AU630" s="60"/>
      <c r="AV630" s="257"/>
      <c r="AW630" s="257"/>
    </row>
    <row r="631" spans="1:49" ht="12.75">
      <c r="A631" s="467"/>
      <c r="B631" s="467"/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5"/>
      <c r="Z631" s="235"/>
      <c r="AA631" s="235"/>
      <c r="AB631" s="235"/>
      <c r="AC631" s="235"/>
      <c r="AD631" s="235"/>
      <c r="AE631" s="235"/>
      <c r="AF631" s="235"/>
      <c r="AG631" s="235"/>
      <c r="AH631" s="235"/>
      <c r="AI631" s="235"/>
      <c r="AJ631" s="235"/>
      <c r="AK631" s="258"/>
      <c r="AL631" s="258"/>
      <c r="AM631" s="258"/>
      <c r="AN631" s="258"/>
      <c r="AO631" s="258"/>
      <c r="AP631" s="258"/>
      <c r="AQ631" s="235"/>
      <c r="AR631" s="425"/>
      <c r="AS631" s="258"/>
      <c r="AT631" s="258"/>
      <c r="AU631" s="61"/>
      <c r="AV631" s="258"/>
      <c r="AW631" s="258"/>
    </row>
    <row r="632" spans="1:49" ht="12.75">
      <c r="A632" s="467"/>
      <c r="B632" s="467"/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5"/>
      <c r="Z632" s="235"/>
      <c r="AA632" s="235"/>
      <c r="AB632" s="235"/>
      <c r="AC632" s="235"/>
      <c r="AD632" s="235"/>
      <c r="AE632" s="235"/>
      <c r="AF632" s="235"/>
      <c r="AG632" s="235"/>
      <c r="AH632" s="235"/>
      <c r="AI632" s="235"/>
      <c r="AJ632" s="235"/>
      <c r="AK632" s="258"/>
      <c r="AL632" s="258"/>
      <c r="AM632" s="258"/>
      <c r="AN632" s="258"/>
      <c r="AO632" s="258"/>
      <c r="AP632" s="258"/>
      <c r="AQ632" s="235"/>
      <c r="AR632" s="425"/>
      <c r="AS632" s="258"/>
      <c r="AT632" s="258"/>
      <c r="AU632" s="61"/>
      <c r="AV632" s="258"/>
      <c r="AW632" s="258"/>
    </row>
    <row r="633" spans="1:49" ht="12.75">
      <c r="A633" s="467"/>
      <c r="B633" s="467"/>
      <c r="C633" s="235"/>
      <c r="D633" s="235"/>
      <c r="E633" s="235"/>
      <c r="F633" s="235"/>
      <c r="G633" s="235"/>
      <c r="H633" s="235"/>
      <c r="I633" s="235"/>
      <c r="J633" s="235"/>
      <c r="K633" s="235"/>
      <c r="L633" s="235"/>
      <c r="M633" s="235"/>
      <c r="N633" s="235"/>
      <c r="O633" s="235"/>
      <c r="P633" s="235"/>
      <c r="Q633" s="235"/>
      <c r="R633" s="235"/>
      <c r="S633" s="235"/>
      <c r="T633" s="235"/>
      <c r="U633" s="235"/>
      <c r="V633" s="235"/>
      <c r="W633" s="235"/>
      <c r="X633" s="235"/>
      <c r="Y633" s="235"/>
      <c r="Z633" s="235"/>
      <c r="AA633" s="235"/>
      <c r="AB633" s="235"/>
      <c r="AC633" s="235"/>
      <c r="AD633" s="235"/>
      <c r="AE633" s="235"/>
      <c r="AF633" s="235"/>
      <c r="AG633" s="235"/>
      <c r="AH633" s="235"/>
      <c r="AI633" s="235"/>
      <c r="AJ633" s="235"/>
      <c r="AK633" s="258"/>
      <c r="AL633" s="258"/>
      <c r="AM633" s="258"/>
      <c r="AN633" s="258"/>
      <c r="AO633" s="258"/>
      <c r="AP633" s="258"/>
      <c r="AQ633" s="235"/>
      <c r="AR633" s="425"/>
      <c r="AS633" s="258"/>
      <c r="AT633" s="258"/>
      <c r="AU633" s="61"/>
      <c r="AV633" s="258"/>
      <c r="AW633" s="258"/>
    </row>
    <row r="634" spans="1:49" ht="12.75">
      <c r="A634" s="467"/>
      <c r="B634" s="467"/>
      <c r="C634" s="235"/>
      <c r="D634" s="235"/>
      <c r="E634" s="235"/>
      <c r="F634" s="235"/>
      <c r="G634" s="235"/>
      <c r="H634" s="235"/>
      <c r="I634" s="235"/>
      <c r="J634" s="235"/>
      <c r="K634" s="235"/>
      <c r="L634" s="235"/>
      <c r="M634" s="235"/>
      <c r="N634" s="235"/>
      <c r="O634" s="235"/>
      <c r="P634" s="235"/>
      <c r="Q634" s="235"/>
      <c r="R634" s="235"/>
      <c r="S634" s="235"/>
      <c r="T634" s="235"/>
      <c r="U634" s="235"/>
      <c r="V634" s="235"/>
      <c r="W634" s="235"/>
      <c r="X634" s="235"/>
      <c r="Y634" s="235"/>
      <c r="Z634" s="235"/>
      <c r="AA634" s="235"/>
      <c r="AB634" s="235"/>
      <c r="AC634" s="235"/>
      <c r="AD634" s="235"/>
      <c r="AE634" s="235"/>
      <c r="AF634" s="235"/>
      <c r="AG634" s="235"/>
      <c r="AH634" s="235"/>
      <c r="AI634" s="235"/>
      <c r="AJ634" s="235"/>
      <c r="AK634" s="258"/>
      <c r="AL634" s="258"/>
      <c r="AM634" s="258"/>
      <c r="AN634" s="258"/>
      <c r="AO634" s="258"/>
      <c r="AP634" s="258"/>
      <c r="AQ634" s="235"/>
      <c r="AR634" s="425"/>
      <c r="AS634" s="258"/>
      <c r="AT634" s="258"/>
      <c r="AU634" s="61"/>
      <c r="AV634" s="258"/>
      <c r="AW634" s="258"/>
    </row>
    <row r="635" spans="1:49" ht="12.75">
      <c r="A635" s="467"/>
      <c r="B635" s="467"/>
      <c r="C635" s="235"/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235"/>
      <c r="Q635" s="235"/>
      <c r="R635" s="235"/>
      <c r="S635" s="235"/>
      <c r="T635" s="235"/>
      <c r="U635" s="235"/>
      <c r="V635" s="235"/>
      <c r="W635" s="235"/>
      <c r="X635" s="235"/>
      <c r="Y635" s="235"/>
      <c r="Z635" s="235"/>
      <c r="AA635" s="235"/>
      <c r="AB635" s="235"/>
      <c r="AC635" s="235"/>
      <c r="AD635" s="235"/>
      <c r="AE635" s="235"/>
      <c r="AF635" s="235"/>
      <c r="AG635" s="235"/>
      <c r="AH635" s="235"/>
      <c r="AI635" s="235"/>
      <c r="AJ635" s="235"/>
      <c r="AK635" s="258"/>
      <c r="AL635" s="258"/>
      <c r="AM635" s="258"/>
      <c r="AN635" s="258"/>
      <c r="AO635" s="258"/>
      <c r="AP635" s="258"/>
      <c r="AQ635" s="235"/>
      <c r="AR635" s="425"/>
      <c r="AS635" s="258"/>
      <c r="AT635" s="258"/>
      <c r="AU635" s="61"/>
      <c r="AV635" s="258"/>
      <c r="AW635" s="258"/>
    </row>
    <row r="636" spans="1:49" ht="12.75">
      <c r="A636" s="467"/>
      <c r="B636" s="467"/>
      <c r="C636" s="235"/>
      <c r="D636" s="235"/>
      <c r="E636" s="235"/>
      <c r="F636" s="235"/>
      <c r="G636" s="235"/>
      <c r="H636" s="235"/>
      <c r="I636" s="235"/>
      <c r="J636" s="235"/>
      <c r="K636" s="235"/>
      <c r="L636" s="235"/>
      <c r="M636" s="235"/>
      <c r="N636" s="235"/>
      <c r="O636" s="235"/>
      <c r="P636" s="235"/>
      <c r="Q636" s="235"/>
      <c r="R636" s="235"/>
      <c r="S636" s="235"/>
      <c r="T636" s="235"/>
      <c r="U636" s="235"/>
      <c r="V636" s="235"/>
      <c r="W636" s="235"/>
      <c r="X636" s="235"/>
      <c r="Y636" s="235"/>
      <c r="Z636" s="235"/>
      <c r="AA636" s="235"/>
      <c r="AB636" s="235"/>
      <c r="AC636" s="235"/>
      <c r="AD636" s="235"/>
      <c r="AE636" s="235"/>
      <c r="AF636" s="235"/>
      <c r="AG636" s="235"/>
      <c r="AH636" s="235"/>
      <c r="AI636" s="235"/>
      <c r="AJ636" s="235"/>
      <c r="AK636" s="258"/>
      <c r="AL636" s="258"/>
      <c r="AM636" s="258"/>
      <c r="AN636" s="258"/>
      <c r="AO636" s="258"/>
      <c r="AP636" s="258"/>
      <c r="AQ636" s="235"/>
      <c r="AR636" s="425"/>
      <c r="AS636" s="258"/>
      <c r="AT636" s="258"/>
      <c r="AU636" s="61"/>
      <c r="AV636" s="258"/>
      <c r="AW636" s="258"/>
    </row>
    <row r="637" spans="1:49" ht="12.75">
      <c r="A637" s="467"/>
      <c r="B637" s="467"/>
      <c r="C637" s="235"/>
      <c r="D637" s="235"/>
      <c r="E637" s="235"/>
      <c r="F637" s="235"/>
      <c r="G637" s="235"/>
      <c r="H637" s="235"/>
      <c r="I637" s="235"/>
      <c r="J637" s="235"/>
      <c r="K637" s="235"/>
      <c r="L637" s="235"/>
      <c r="M637" s="235"/>
      <c r="N637" s="235"/>
      <c r="O637" s="235"/>
      <c r="P637" s="235"/>
      <c r="Q637" s="235"/>
      <c r="R637" s="235"/>
      <c r="S637" s="235"/>
      <c r="T637" s="235"/>
      <c r="U637" s="235"/>
      <c r="V637" s="235"/>
      <c r="W637" s="235"/>
      <c r="X637" s="235"/>
      <c r="Y637" s="235"/>
      <c r="Z637" s="235"/>
      <c r="AA637" s="235"/>
      <c r="AB637" s="235"/>
      <c r="AC637" s="235"/>
      <c r="AD637" s="235"/>
      <c r="AE637" s="235"/>
      <c r="AF637" s="235"/>
      <c r="AG637" s="235"/>
      <c r="AH637" s="235"/>
      <c r="AI637" s="235"/>
      <c r="AJ637" s="235"/>
      <c r="AK637" s="258"/>
      <c r="AL637" s="258"/>
      <c r="AM637" s="258"/>
      <c r="AN637" s="258"/>
      <c r="AO637" s="258"/>
      <c r="AP637" s="258"/>
      <c r="AQ637" s="235"/>
      <c r="AR637" s="425"/>
      <c r="AS637" s="258"/>
      <c r="AT637" s="258"/>
      <c r="AU637" s="61"/>
      <c r="AV637" s="258"/>
      <c r="AW637" s="258"/>
    </row>
    <row r="638" spans="1:49" ht="12.75">
      <c r="A638" s="467"/>
      <c r="B638" s="467"/>
      <c r="C638" s="235"/>
      <c r="D638" s="235"/>
      <c r="E638" s="235"/>
      <c r="F638" s="235"/>
      <c r="G638" s="235"/>
      <c r="H638" s="235"/>
      <c r="I638" s="235"/>
      <c r="J638" s="235"/>
      <c r="K638" s="235"/>
      <c r="L638" s="235"/>
      <c r="M638" s="235"/>
      <c r="N638" s="235"/>
      <c r="O638" s="235"/>
      <c r="P638" s="235"/>
      <c r="Q638" s="235"/>
      <c r="R638" s="235"/>
      <c r="S638" s="235"/>
      <c r="T638" s="235"/>
      <c r="U638" s="235"/>
      <c r="V638" s="235"/>
      <c r="W638" s="235"/>
      <c r="X638" s="235"/>
      <c r="Y638" s="235"/>
      <c r="Z638" s="235"/>
      <c r="AA638" s="235"/>
      <c r="AB638" s="235"/>
      <c r="AC638" s="235"/>
      <c r="AD638" s="235"/>
      <c r="AE638" s="235"/>
      <c r="AF638" s="235"/>
      <c r="AG638" s="235"/>
      <c r="AH638" s="235"/>
      <c r="AI638" s="235"/>
      <c r="AJ638" s="235"/>
      <c r="AK638" s="258"/>
      <c r="AL638" s="258"/>
      <c r="AM638" s="258"/>
      <c r="AN638" s="258"/>
      <c r="AO638" s="258"/>
      <c r="AP638" s="258"/>
      <c r="AQ638" s="235"/>
      <c r="AR638" s="425"/>
      <c r="AS638" s="258"/>
      <c r="AT638" s="258"/>
      <c r="AU638" s="61"/>
      <c r="AV638" s="258"/>
      <c r="AW638" s="258"/>
    </row>
    <row r="639" spans="1:49" ht="12.75">
      <c r="A639" s="467"/>
      <c r="B639" s="467"/>
      <c r="C639" s="235"/>
      <c r="D639" s="235"/>
      <c r="E639" s="235"/>
      <c r="F639" s="235"/>
      <c r="G639" s="235"/>
      <c r="H639" s="235"/>
      <c r="I639" s="235"/>
      <c r="J639" s="235"/>
      <c r="K639" s="235"/>
      <c r="L639" s="235"/>
      <c r="M639" s="235"/>
      <c r="N639" s="235"/>
      <c r="O639" s="235"/>
      <c r="P639" s="235"/>
      <c r="Q639" s="235"/>
      <c r="R639" s="235"/>
      <c r="S639" s="235"/>
      <c r="T639" s="235"/>
      <c r="U639" s="235"/>
      <c r="V639" s="235"/>
      <c r="W639" s="235"/>
      <c r="X639" s="235"/>
      <c r="Y639" s="235"/>
      <c r="Z639" s="235"/>
      <c r="AA639" s="235"/>
      <c r="AB639" s="235"/>
      <c r="AC639" s="235"/>
      <c r="AD639" s="235"/>
      <c r="AE639" s="235"/>
      <c r="AF639" s="235"/>
      <c r="AG639" s="235"/>
      <c r="AH639" s="235"/>
      <c r="AI639" s="235"/>
      <c r="AJ639" s="235"/>
      <c r="AK639" s="258"/>
      <c r="AL639" s="258"/>
      <c r="AM639" s="258"/>
      <c r="AN639" s="258"/>
      <c r="AO639" s="258"/>
      <c r="AP639" s="258"/>
      <c r="AQ639" s="235"/>
      <c r="AR639" s="425"/>
      <c r="AS639" s="258"/>
      <c r="AT639" s="258"/>
      <c r="AU639" s="61"/>
      <c r="AV639" s="258"/>
      <c r="AW639" s="258"/>
    </row>
    <row r="640" spans="1:49" ht="12.75">
      <c r="A640" s="467"/>
      <c r="B640" s="467"/>
      <c r="C640" s="235"/>
      <c r="D640" s="235"/>
      <c r="E640" s="235"/>
      <c r="F640" s="235"/>
      <c r="G640" s="235"/>
      <c r="H640" s="235"/>
      <c r="I640" s="235"/>
      <c r="J640" s="235"/>
      <c r="K640" s="235"/>
      <c r="L640" s="235"/>
      <c r="M640" s="235"/>
      <c r="N640" s="235"/>
      <c r="O640" s="235"/>
      <c r="P640" s="235"/>
      <c r="Q640" s="235"/>
      <c r="R640" s="235"/>
      <c r="S640" s="235"/>
      <c r="T640" s="235"/>
      <c r="U640" s="235"/>
      <c r="V640" s="235"/>
      <c r="W640" s="235"/>
      <c r="X640" s="235"/>
      <c r="Y640" s="235"/>
      <c r="Z640" s="235"/>
      <c r="AA640" s="235"/>
      <c r="AB640" s="235"/>
      <c r="AC640" s="235"/>
      <c r="AD640" s="235"/>
      <c r="AE640" s="235"/>
      <c r="AF640" s="235"/>
      <c r="AG640" s="235"/>
      <c r="AH640" s="235"/>
      <c r="AI640" s="235"/>
      <c r="AJ640" s="235"/>
      <c r="AK640" s="258"/>
      <c r="AL640" s="258"/>
      <c r="AM640" s="258"/>
      <c r="AN640" s="258"/>
      <c r="AO640" s="258"/>
      <c r="AP640" s="258"/>
      <c r="AQ640" s="235"/>
      <c r="AR640" s="425"/>
      <c r="AS640" s="258"/>
      <c r="AT640" s="258"/>
      <c r="AU640" s="61"/>
      <c r="AV640" s="258"/>
      <c r="AW640" s="258"/>
    </row>
    <row r="641" spans="1:49" ht="12.75">
      <c r="A641" s="467"/>
      <c r="B641" s="467"/>
      <c r="C641" s="235"/>
      <c r="D641" s="235"/>
      <c r="E641" s="235"/>
      <c r="F641" s="235"/>
      <c r="G641" s="235"/>
      <c r="H641" s="235"/>
      <c r="I641" s="235"/>
      <c r="J641" s="235"/>
      <c r="K641" s="235"/>
      <c r="L641" s="235"/>
      <c r="M641" s="235"/>
      <c r="N641" s="235"/>
      <c r="O641" s="235"/>
      <c r="P641" s="235"/>
      <c r="Q641" s="235"/>
      <c r="R641" s="235"/>
      <c r="S641" s="235"/>
      <c r="T641" s="235"/>
      <c r="U641" s="235"/>
      <c r="V641" s="235"/>
      <c r="W641" s="235"/>
      <c r="X641" s="235"/>
      <c r="Y641" s="235"/>
      <c r="Z641" s="235"/>
      <c r="AA641" s="235"/>
      <c r="AB641" s="235"/>
      <c r="AC641" s="235"/>
      <c r="AD641" s="235"/>
      <c r="AE641" s="235"/>
      <c r="AF641" s="235"/>
      <c r="AG641" s="235"/>
      <c r="AH641" s="235"/>
      <c r="AI641" s="235"/>
      <c r="AJ641" s="235"/>
      <c r="AK641" s="258"/>
      <c r="AL641" s="258"/>
      <c r="AM641" s="258"/>
      <c r="AN641" s="258"/>
      <c r="AO641" s="258"/>
      <c r="AP641" s="258"/>
      <c r="AQ641" s="235"/>
      <c r="AR641" s="425"/>
      <c r="AS641" s="258"/>
      <c r="AT641" s="258"/>
      <c r="AU641" s="61"/>
      <c r="AV641" s="258"/>
      <c r="AW641" s="258"/>
    </row>
    <row r="642" spans="1:49" ht="12.75">
      <c r="A642" s="467"/>
      <c r="B642" s="467"/>
      <c r="C642" s="235"/>
      <c r="D642" s="235"/>
      <c r="E642" s="235"/>
      <c r="F642" s="235"/>
      <c r="G642" s="235"/>
      <c r="H642" s="235"/>
      <c r="I642" s="235"/>
      <c r="J642" s="235"/>
      <c r="K642" s="235"/>
      <c r="L642" s="235"/>
      <c r="M642" s="235"/>
      <c r="N642" s="235"/>
      <c r="O642" s="235"/>
      <c r="P642" s="235"/>
      <c r="Q642" s="235"/>
      <c r="R642" s="235"/>
      <c r="S642" s="235"/>
      <c r="T642" s="235"/>
      <c r="U642" s="235"/>
      <c r="V642" s="235"/>
      <c r="W642" s="235"/>
      <c r="X642" s="235"/>
      <c r="Y642" s="235"/>
      <c r="Z642" s="235"/>
      <c r="AA642" s="235"/>
      <c r="AB642" s="235"/>
      <c r="AC642" s="235"/>
      <c r="AD642" s="235"/>
      <c r="AE642" s="235"/>
      <c r="AF642" s="235"/>
      <c r="AG642" s="235"/>
      <c r="AH642" s="235"/>
      <c r="AI642" s="235"/>
      <c r="AJ642" s="235"/>
      <c r="AK642" s="258"/>
      <c r="AL642" s="258"/>
      <c r="AM642" s="258"/>
      <c r="AN642" s="258"/>
      <c r="AO642" s="258"/>
      <c r="AP642" s="258"/>
      <c r="AQ642" s="235"/>
      <c r="AR642" s="425"/>
      <c r="AS642" s="258"/>
      <c r="AT642" s="258"/>
      <c r="AU642" s="61"/>
      <c r="AV642" s="258"/>
      <c r="AW642" s="258"/>
    </row>
    <row r="643" spans="1:49" ht="12.75">
      <c r="A643" s="467"/>
      <c r="B643" s="467"/>
      <c r="C643" s="235"/>
      <c r="D643" s="235"/>
      <c r="E643" s="235"/>
      <c r="F643" s="235"/>
      <c r="G643" s="235"/>
      <c r="H643" s="235"/>
      <c r="I643" s="235"/>
      <c r="J643" s="235"/>
      <c r="K643" s="235"/>
      <c r="L643" s="235"/>
      <c r="M643" s="235"/>
      <c r="N643" s="235"/>
      <c r="O643" s="235"/>
      <c r="P643" s="235"/>
      <c r="Q643" s="235"/>
      <c r="R643" s="235"/>
      <c r="S643" s="235"/>
      <c r="T643" s="235"/>
      <c r="U643" s="235"/>
      <c r="V643" s="235"/>
      <c r="W643" s="235"/>
      <c r="X643" s="235"/>
      <c r="Y643" s="235"/>
      <c r="Z643" s="235"/>
      <c r="AA643" s="235"/>
      <c r="AB643" s="235"/>
      <c r="AC643" s="235"/>
      <c r="AD643" s="235"/>
      <c r="AE643" s="235"/>
      <c r="AF643" s="235"/>
      <c r="AG643" s="235"/>
      <c r="AH643" s="235"/>
      <c r="AI643" s="235"/>
      <c r="AJ643" s="235"/>
      <c r="AK643" s="258"/>
      <c r="AL643" s="258"/>
      <c r="AM643" s="258"/>
      <c r="AN643" s="258"/>
      <c r="AO643" s="258"/>
      <c r="AP643" s="258"/>
      <c r="AQ643" s="235"/>
      <c r="AR643" s="425"/>
      <c r="AS643" s="258"/>
      <c r="AT643" s="258"/>
      <c r="AU643" s="61"/>
      <c r="AV643" s="258"/>
      <c r="AW643" s="258"/>
    </row>
    <row r="644" spans="1:49" ht="12.75">
      <c r="A644" s="467"/>
      <c r="B644" s="467"/>
      <c r="C644" s="235"/>
      <c r="D644" s="235"/>
      <c r="E644" s="235"/>
      <c r="F644" s="235"/>
      <c r="G644" s="235"/>
      <c r="H644" s="235"/>
      <c r="I644" s="235"/>
      <c r="J644" s="235"/>
      <c r="K644" s="235"/>
      <c r="L644" s="235"/>
      <c r="M644" s="235"/>
      <c r="N644" s="235"/>
      <c r="O644" s="235"/>
      <c r="P644" s="235"/>
      <c r="Q644" s="235"/>
      <c r="R644" s="235"/>
      <c r="S644" s="235"/>
      <c r="T644" s="235"/>
      <c r="U644" s="235"/>
      <c r="V644" s="235"/>
      <c r="W644" s="235"/>
      <c r="X644" s="235"/>
      <c r="Y644" s="235"/>
      <c r="Z644" s="235"/>
      <c r="AA644" s="235"/>
      <c r="AB644" s="235"/>
      <c r="AC644" s="235"/>
      <c r="AD644" s="235"/>
      <c r="AE644" s="235"/>
      <c r="AF644" s="235"/>
      <c r="AG644" s="235"/>
      <c r="AH644" s="235"/>
      <c r="AI644" s="235"/>
      <c r="AJ644" s="235"/>
      <c r="AK644" s="258"/>
      <c r="AL644" s="258"/>
      <c r="AM644" s="258"/>
      <c r="AN644" s="258"/>
      <c r="AO644" s="258"/>
      <c r="AP644" s="258"/>
      <c r="AQ644" s="235"/>
      <c r="AR644" s="425"/>
      <c r="AS644" s="258"/>
      <c r="AT644" s="258"/>
      <c r="AU644" s="61"/>
      <c r="AV644" s="258"/>
      <c r="AW644" s="258"/>
    </row>
    <row r="645" spans="1:49" ht="12.75">
      <c r="A645" s="467"/>
      <c r="B645" s="467"/>
      <c r="C645" s="235"/>
      <c r="D645" s="235"/>
      <c r="E645" s="235"/>
      <c r="F645" s="235"/>
      <c r="G645" s="235"/>
      <c r="H645" s="235"/>
      <c r="I645" s="235"/>
      <c r="J645" s="235"/>
      <c r="K645" s="235"/>
      <c r="L645" s="235"/>
      <c r="M645" s="235"/>
      <c r="N645" s="235"/>
      <c r="O645" s="235"/>
      <c r="P645" s="235"/>
      <c r="Q645" s="235"/>
      <c r="R645" s="235"/>
      <c r="S645" s="235"/>
      <c r="T645" s="235"/>
      <c r="U645" s="235"/>
      <c r="V645" s="235"/>
      <c r="W645" s="235"/>
      <c r="X645" s="235"/>
      <c r="Y645" s="235"/>
      <c r="Z645" s="235"/>
      <c r="AA645" s="235"/>
      <c r="AB645" s="235"/>
      <c r="AC645" s="235"/>
      <c r="AD645" s="235"/>
      <c r="AE645" s="235"/>
      <c r="AF645" s="235"/>
      <c r="AG645" s="235"/>
      <c r="AH645" s="235"/>
      <c r="AI645" s="235"/>
      <c r="AJ645" s="235"/>
      <c r="AK645" s="258"/>
      <c r="AL645" s="258"/>
      <c r="AM645" s="258"/>
      <c r="AN645" s="258"/>
      <c r="AO645" s="258"/>
      <c r="AP645" s="258"/>
      <c r="AQ645" s="235"/>
      <c r="AR645" s="425"/>
      <c r="AS645" s="258"/>
      <c r="AT645" s="258"/>
      <c r="AU645" s="61"/>
      <c r="AV645" s="258"/>
      <c r="AW645" s="258"/>
    </row>
    <row r="646" spans="1:49" ht="12.75">
      <c r="A646" s="467"/>
      <c r="B646" s="467"/>
      <c r="C646" s="235"/>
      <c r="D646" s="235"/>
      <c r="E646" s="235"/>
      <c r="F646" s="235"/>
      <c r="G646" s="235"/>
      <c r="H646" s="235"/>
      <c r="I646" s="235"/>
      <c r="J646" s="235"/>
      <c r="K646" s="235"/>
      <c r="L646" s="235"/>
      <c r="M646" s="235"/>
      <c r="N646" s="235"/>
      <c r="O646" s="235"/>
      <c r="P646" s="235"/>
      <c r="Q646" s="235"/>
      <c r="R646" s="235"/>
      <c r="S646" s="235"/>
      <c r="T646" s="235"/>
      <c r="U646" s="235"/>
      <c r="V646" s="235"/>
      <c r="W646" s="235"/>
      <c r="X646" s="235"/>
      <c r="Y646" s="235"/>
      <c r="Z646" s="235"/>
      <c r="AA646" s="235"/>
      <c r="AB646" s="235"/>
      <c r="AC646" s="235"/>
      <c r="AD646" s="235"/>
      <c r="AE646" s="235"/>
      <c r="AF646" s="235"/>
      <c r="AG646" s="235"/>
      <c r="AH646" s="235"/>
      <c r="AI646" s="235"/>
      <c r="AJ646" s="235"/>
      <c r="AK646" s="258"/>
      <c r="AL646" s="258"/>
      <c r="AM646" s="258"/>
      <c r="AN646" s="258"/>
      <c r="AO646" s="258"/>
      <c r="AP646" s="258"/>
      <c r="AQ646" s="235"/>
      <c r="AR646" s="425"/>
      <c r="AS646" s="258"/>
      <c r="AT646" s="258"/>
      <c r="AU646" s="61"/>
      <c r="AV646" s="258"/>
      <c r="AW646" s="258"/>
    </row>
    <row r="647" spans="1:49" ht="12.75">
      <c r="A647" s="468"/>
      <c r="B647" s="468"/>
      <c r="C647" s="236"/>
      <c r="D647" s="236"/>
      <c r="E647" s="236"/>
      <c r="F647" s="236"/>
      <c r="G647" s="236"/>
      <c r="H647" s="236"/>
      <c r="I647" s="236"/>
      <c r="J647" s="236"/>
      <c r="K647" s="236"/>
      <c r="L647" s="236"/>
      <c r="M647" s="236"/>
      <c r="N647" s="236"/>
      <c r="O647" s="236"/>
      <c r="P647" s="236"/>
      <c r="Q647" s="236"/>
      <c r="R647" s="236"/>
      <c r="S647" s="236"/>
      <c r="T647" s="236"/>
      <c r="U647" s="236"/>
      <c r="V647" s="236"/>
      <c r="W647" s="236"/>
      <c r="X647" s="236"/>
      <c r="Y647" s="236"/>
      <c r="Z647" s="236"/>
      <c r="AA647" s="236"/>
      <c r="AB647" s="236"/>
      <c r="AC647" s="236"/>
      <c r="AD647" s="236"/>
      <c r="AE647" s="236"/>
      <c r="AF647" s="236"/>
      <c r="AG647" s="236"/>
      <c r="AH647" s="236"/>
      <c r="AI647" s="236"/>
      <c r="AJ647" s="236"/>
      <c r="AK647" s="259"/>
      <c r="AL647" s="259"/>
      <c r="AM647" s="259"/>
      <c r="AN647" s="259"/>
      <c r="AO647" s="259"/>
      <c r="AP647" s="259"/>
      <c r="AQ647" s="236"/>
      <c r="AR647" s="428"/>
      <c r="AS647" s="259"/>
      <c r="AT647" s="259"/>
      <c r="AU647" s="62"/>
      <c r="AV647" s="259" t="s">
        <v>427</v>
      </c>
      <c r="AW647" s="259" t="s">
        <v>457</v>
      </c>
    </row>
    <row r="648" spans="1:49" ht="12.75">
      <c r="A648" s="466">
        <v>46</v>
      </c>
      <c r="B648" s="466" t="s">
        <v>1146</v>
      </c>
      <c r="C648" s="234"/>
      <c r="D648" s="234"/>
      <c r="E648" s="234"/>
      <c r="F648" s="234"/>
      <c r="G648" s="234"/>
      <c r="H648" s="234"/>
      <c r="I648" s="234"/>
      <c r="J648" s="234"/>
      <c r="K648" s="234"/>
      <c r="L648" s="234"/>
      <c r="M648" s="234"/>
      <c r="N648" s="234"/>
      <c r="O648" s="234"/>
      <c r="P648" s="234"/>
      <c r="Q648" s="234"/>
      <c r="R648" s="234"/>
      <c r="S648" s="234"/>
      <c r="T648" s="234"/>
      <c r="U648" s="234"/>
      <c r="V648" s="234"/>
      <c r="W648" s="234"/>
      <c r="X648" s="234"/>
      <c r="Y648" s="234"/>
      <c r="Z648" s="234"/>
      <c r="AA648" s="234"/>
      <c r="AB648" s="234"/>
      <c r="AC648" s="234"/>
      <c r="AD648" s="234"/>
      <c r="AE648" s="234"/>
      <c r="AF648" s="234"/>
      <c r="AG648" s="234"/>
      <c r="AH648" s="234"/>
      <c r="AI648" s="234"/>
      <c r="AJ648" s="234"/>
      <c r="AK648" s="257"/>
      <c r="AL648" s="257"/>
      <c r="AM648" s="257"/>
      <c r="AN648" s="257"/>
      <c r="AO648" s="257"/>
      <c r="AP648" s="257"/>
      <c r="AQ648" s="234"/>
      <c r="AR648" s="424"/>
      <c r="AS648" s="257"/>
      <c r="AT648" s="257"/>
      <c r="AU648" s="257"/>
      <c r="AV648" s="60"/>
      <c r="AW648" s="257"/>
    </row>
    <row r="649" spans="1:49" ht="12.75">
      <c r="A649" s="467"/>
      <c r="B649" s="467"/>
      <c r="C649" s="235"/>
      <c r="D649" s="235"/>
      <c r="E649" s="235"/>
      <c r="F649" s="235"/>
      <c r="G649" s="235"/>
      <c r="H649" s="235"/>
      <c r="I649" s="235"/>
      <c r="J649" s="235"/>
      <c r="K649" s="235"/>
      <c r="L649" s="235"/>
      <c r="M649" s="235"/>
      <c r="N649" s="235"/>
      <c r="O649" s="235"/>
      <c r="P649" s="235"/>
      <c r="Q649" s="235"/>
      <c r="R649" s="235"/>
      <c r="S649" s="235"/>
      <c r="T649" s="235"/>
      <c r="U649" s="235"/>
      <c r="V649" s="235"/>
      <c r="W649" s="235"/>
      <c r="X649" s="235"/>
      <c r="Y649" s="235"/>
      <c r="Z649" s="235"/>
      <c r="AA649" s="235"/>
      <c r="AB649" s="235"/>
      <c r="AC649" s="235"/>
      <c r="AD649" s="235"/>
      <c r="AE649" s="235"/>
      <c r="AF649" s="235"/>
      <c r="AG649" s="235"/>
      <c r="AH649" s="235"/>
      <c r="AI649" s="235"/>
      <c r="AJ649" s="235"/>
      <c r="AK649" s="258"/>
      <c r="AL649" s="258"/>
      <c r="AM649" s="258"/>
      <c r="AN649" s="258"/>
      <c r="AO649" s="258"/>
      <c r="AP649" s="258"/>
      <c r="AQ649" s="235"/>
      <c r="AR649" s="425"/>
      <c r="AS649" s="258"/>
      <c r="AT649" s="258"/>
      <c r="AU649" s="258"/>
      <c r="AV649" s="61"/>
      <c r="AW649" s="258"/>
    </row>
    <row r="650" spans="1:49" ht="12.75">
      <c r="A650" s="467"/>
      <c r="B650" s="467"/>
      <c r="C650" s="235"/>
      <c r="D650" s="235"/>
      <c r="E650" s="235"/>
      <c r="F650" s="235"/>
      <c r="G650" s="235"/>
      <c r="H650" s="235"/>
      <c r="I650" s="235"/>
      <c r="J650" s="235"/>
      <c r="K650" s="235"/>
      <c r="L650" s="235"/>
      <c r="M650" s="235"/>
      <c r="N650" s="235"/>
      <c r="O650" s="235"/>
      <c r="P650" s="235"/>
      <c r="Q650" s="235"/>
      <c r="R650" s="235"/>
      <c r="S650" s="235"/>
      <c r="T650" s="235"/>
      <c r="U650" s="235"/>
      <c r="V650" s="235"/>
      <c r="W650" s="235"/>
      <c r="X650" s="235"/>
      <c r="Y650" s="235"/>
      <c r="Z650" s="235"/>
      <c r="AA650" s="235"/>
      <c r="AB650" s="235"/>
      <c r="AC650" s="235"/>
      <c r="AD650" s="235"/>
      <c r="AE650" s="235"/>
      <c r="AF650" s="235"/>
      <c r="AG650" s="235"/>
      <c r="AH650" s="235"/>
      <c r="AI650" s="235"/>
      <c r="AJ650" s="235"/>
      <c r="AK650" s="258"/>
      <c r="AL650" s="258"/>
      <c r="AM650" s="258"/>
      <c r="AN650" s="258"/>
      <c r="AO650" s="258"/>
      <c r="AP650" s="258"/>
      <c r="AQ650" s="235"/>
      <c r="AR650" s="425"/>
      <c r="AS650" s="258"/>
      <c r="AT650" s="258"/>
      <c r="AU650" s="258"/>
      <c r="AV650" s="61"/>
      <c r="AW650" s="258"/>
    </row>
    <row r="651" spans="1:49" ht="12.75">
      <c r="A651" s="467"/>
      <c r="B651" s="467"/>
      <c r="C651" s="235"/>
      <c r="D651" s="235"/>
      <c r="E651" s="235"/>
      <c r="F651" s="235"/>
      <c r="G651" s="235"/>
      <c r="H651" s="235"/>
      <c r="I651" s="235"/>
      <c r="J651" s="235"/>
      <c r="K651" s="235"/>
      <c r="L651" s="235"/>
      <c r="M651" s="235"/>
      <c r="N651" s="235"/>
      <c r="O651" s="235"/>
      <c r="P651" s="235"/>
      <c r="Q651" s="235"/>
      <c r="R651" s="235"/>
      <c r="S651" s="235"/>
      <c r="T651" s="235"/>
      <c r="U651" s="235"/>
      <c r="V651" s="235"/>
      <c r="W651" s="235"/>
      <c r="X651" s="235"/>
      <c r="Y651" s="235"/>
      <c r="Z651" s="235"/>
      <c r="AA651" s="235"/>
      <c r="AB651" s="235"/>
      <c r="AC651" s="235"/>
      <c r="AD651" s="235"/>
      <c r="AE651" s="235"/>
      <c r="AF651" s="235"/>
      <c r="AG651" s="235"/>
      <c r="AH651" s="235"/>
      <c r="AI651" s="235"/>
      <c r="AJ651" s="235"/>
      <c r="AK651" s="258"/>
      <c r="AL651" s="258"/>
      <c r="AM651" s="258"/>
      <c r="AN651" s="258"/>
      <c r="AO651" s="258"/>
      <c r="AP651" s="258"/>
      <c r="AQ651" s="235"/>
      <c r="AR651" s="425"/>
      <c r="AS651" s="258"/>
      <c r="AT651" s="258"/>
      <c r="AU651" s="258"/>
      <c r="AV651" s="61"/>
      <c r="AW651" s="258"/>
    </row>
    <row r="652" spans="1:49" ht="12.75">
      <c r="A652" s="467"/>
      <c r="B652" s="467"/>
      <c r="C652" s="235"/>
      <c r="D652" s="235"/>
      <c r="E652" s="235"/>
      <c r="F652" s="235"/>
      <c r="G652" s="235"/>
      <c r="H652" s="235"/>
      <c r="I652" s="235"/>
      <c r="J652" s="235"/>
      <c r="K652" s="235"/>
      <c r="L652" s="235"/>
      <c r="M652" s="235"/>
      <c r="N652" s="235"/>
      <c r="O652" s="235"/>
      <c r="P652" s="235"/>
      <c r="Q652" s="235"/>
      <c r="R652" s="235"/>
      <c r="S652" s="235"/>
      <c r="T652" s="235"/>
      <c r="U652" s="235"/>
      <c r="V652" s="235"/>
      <c r="W652" s="235"/>
      <c r="X652" s="235"/>
      <c r="Y652" s="235"/>
      <c r="Z652" s="235"/>
      <c r="AA652" s="235"/>
      <c r="AB652" s="235"/>
      <c r="AC652" s="235"/>
      <c r="AD652" s="235"/>
      <c r="AE652" s="235"/>
      <c r="AF652" s="235"/>
      <c r="AG652" s="235"/>
      <c r="AH652" s="235"/>
      <c r="AI652" s="235"/>
      <c r="AJ652" s="235"/>
      <c r="AK652" s="258"/>
      <c r="AL652" s="258"/>
      <c r="AM652" s="258"/>
      <c r="AN652" s="258"/>
      <c r="AO652" s="258"/>
      <c r="AP652" s="258"/>
      <c r="AQ652" s="235"/>
      <c r="AR652" s="425"/>
      <c r="AS652" s="258"/>
      <c r="AT652" s="258"/>
      <c r="AU652" s="258"/>
      <c r="AV652" s="61"/>
      <c r="AW652" s="258"/>
    </row>
    <row r="653" spans="1:49" ht="12.75">
      <c r="A653" s="467"/>
      <c r="B653" s="467"/>
      <c r="C653" s="235"/>
      <c r="D653" s="235"/>
      <c r="E653" s="235"/>
      <c r="F653" s="235"/>
      <c r="G653" s="235"/>
      <c r="H653" s="235"/>
      <c r="I653" s="235"/>
      <c r="J653" s="235"/>
      <c r="K653" s="235"/>
      <c r="L653" s="235"/>
      <c r="M653" s="235"/>
      <c r="N653" s="235"/>
      <c r="O653" s="235"/>
      <c r="P653" s="235"/>
      <c r="Q653" s="235"/>
      <c r="R653" s="235"/>
      <c r="S653" s="235"/>
      <c r="T653" s="235"/>
      <c r="U653" s="235"/>
      <c r="V653" s="235"/>
      <c r="W653" s="235"/>
      <c r="X653" s="235"/>
      <c r="Y653" s="235"/>
      <c r="Z653" s="235"/>
      <c r="AA653" s="235"/>
      <c r="AB653" s="235"/>
      <c r="AC653" s="235"/>
      <c r="AD653" s="235"/>
      <c r="AE653" s="235"/>
      <c r="AF653" s="235"/>
      <c r="AG653" s="235"/>
      <c r="AH653" s="235"/>
      <c r="AI653" s="235"/>
      <c r="AJ653" s="235"/>
      <c r="AK653" s="258"/>
      <c r="AL653" s="258"/>
      <c r="AM653" s="258"/>
      <c r="AN653" s="258"/>
      <c r="AO653" s="258"/>
      <c r="AP653" s="258"/>
      <c r="AQ653" s="235"/>
      <c r="AR653" s="425"/>
      <c r="AS653" s="258"/>
      <c r="AT653" s="258"/>
      <c r="AU653" s="258"/>
      <c r="AV653" s="61"/>
      <c r="AW653" s="258"/>
    </row>
    <row r="654" spans="1:49" ht="12.75">
      <c r="A654" s="467"/>
      <c r="B654" s="467"/>
      <c r="C654" s="235"/>
      <c r="D654" s="235"/>
      <c r="E654" s="235"/>
      <c r="F654" s="235"/>
      <c r="G654" s="235"/>
      <c r="H654" s="235"/>
      <c r="I654" s="235"/>
      <c r="J654" s="235"/>
      <c r="K654" s="235"/>
      <c r="L654" s="235"/>
      <c r="M654" s="235"/>
      <c r="N654" s="235"/>
      <c r="O654" s="235"/>
      <c r="P654" s="235"/>
      <c r="Q654" s="235"/>
      <c r="R654" s="235"/>
      <c r="S654" s="235"/>
      <c r="T654" s="235"/>
      <c r="U654" s="235"/>
      <c r="V654" s="235"/>
      <c r="W654" s="235"/>
      <c r="X654" s="235"/>
      <c r="Y654" s="235"/>
      <c r="Z654" s="235"/>
      <c r="AA654" s="235"/>
      <c r="AB654" s="235"/>
      <c r="AC654" s="235"/>
      <c r="AD654" s="235"/>
      <c r="AE654" s="235"/>
      <c r="AF654" s="235"/>
      <c r="AG654" s="235"/>
      <c r="AH654" s="235"/>
      <c r="AI654" s="235"/>
      <c r="AJ654" s="235"/>
      <c r="AK654" s="258"/>
      <c r="AL654" s="258"/>
      <c r="AM654" s="258"/>
      <c r="AN654" s="258"/>
      <c r="AO654" s="258"/>
      <c r="AP654" s="258"/>
      <c r="AQ654" s="235"/>
      <c r="AR654" s="425"/>
      <c r="AS654" s="258"/>
      <c r="AT654" s="258"/>
      <c r="AU654" s="258"/>
      <c r="AV654" s="61"/>
      <c r="AW654" s="258"/>
    </row>
    <row r="655" spans="1:49" ht="12.75">
      <c r="A655" s="467"/>
      <c r="B655" s="467"/>
      <c r="C655" s="235"/>
      <c r="D655" s="235"/>
      <c r="E655" s="235"/>
      <c r="F655" s="235"/>
      <c r="G655" s="235"/>
      <c r="H655" s="235"/>
      <c r="I655" s="235"/>
      <c r="J655" s="235"/>
      <c r="K655" s="235"/>
      <c r="L655" s="235"/>
      <c r="M655" s="235"/>
      <c r="N655" s="235"/>
      <c r="O655" s="235"/>
      <c r="P655" s="235"/>
      <c r="Q655" s="235"/>
      <c r="R655" s="235"/>
      <c r="S655" s="235"/>
      <c r="T655" s="235"/>
      <c r="U655" s="235"/>
      <c r="V655" s="235"/>
      <c r="W655" s="235"/>
      <c r="X655" s="235"/>
      <c r="Y655" s="235"/>
      <c r="Z655" s="235"/>
      <c r="AA655" s="235"/>
      <c r="AB655" s="235"/>
      <c r="AC655" s="235"/>
      <c r="AD655" s="235"/>
      <c r="AE655" s="235"/>
      <c r="AF655" s="235"/>
      <c r="AG655" s="235"/>
      <c r="AH655" s="235"/>
      <c r="AI655" s="235"/>
      <c r="AJ655" s="235"/>
      <c r="AK655" s="258"/>
      <c r="AL655" s="258"/>
      <c r="AM655" s="258"/>
      <c r="AN655" s="258"/>
      <c r="AO655" s="258"/>
      <c r="AP655" s="258"/>
      <c r="AQ655" s="235"/>
      <c r="AR655" s="425"/>
      <c r="AS655" s="258"/>
      <c r="AT655" s="258"/>
      <c r="AU655" s="258"/>
      <c r="AV655" s="61"/>
      <c r="AW655" s="258"/>
    </row>
    <row r="656" spans="1:49" ht="12.75">
      <c r="A656" s="467"/>
      <c r="B656" s="467"/>
      <c r="C656" s="235"/>
      <c r="D656" s="235"/>
      <c r="E656" s="235"/>
      <c r="F656" s="235"/>
      <c r="G656" s="235"/>
      <c r="H656" s="235"/>
      <c r="I656" s="235"/>
      <c r="J656" s="235"/>
      <c r="K656" s="235"/>
      <c r="L656" s="235"/>
      <c r="M656" s="235"/>
      <c r="N656" s="235"/>
      <c r="O656" s="235"/>
      <c r="P656" s="235"/>
      <c r="Q656" s="235"/>
      <c r="R656" s="235"/>
      <c r="S656" s="235"/>
      <c r="T656" s="235"/>
      <c r="U656" s="235"/>
      <c r="V656" s="235"/>
      <c r="W656" s="235"/>
      <c r="X656" s="235"/>
      <c r="Y656" s="235"/>
      <c r="Z656" s="235"/>
      <c r="AA656" s="235"/>
      <c r="AB656" s="235"/>
      <c r="AC656" s="235"/>
      <c r="AD656" s="235"/>
      <c r="AE656" s="235"/>
      <c r="AF656" s="235"/>
      <c r="AG656" s="235"/>
      <c r="AH656" s="235"/>
      <c r="AI656" s="235"/>
      <c r="AJ656" s="235"/>
      <c r="AK656" s="258"/>
      <c r="AL656" s="258"/>
      <c r="AM656" s="258"/>
      <c r="AN656" s="258"/>
      <c r="AO656" s="258"/>
      <c r="AP656" s="258"/>
      <c r="AQ656" s="235"/>
      <c r="AR656" s="425"/>
      <c r="AS656" s="258"/>
      <c r="AT656" s="258"/>
      <c r="AU656" s="258"/>
      <c r="AV656" s="61"/>
      <c r="AW656" s="258"/>
    </row>
    <row r="657" spans="1:49" ht="12.75">
      <c r="A657" s="467"/>
      <c r="B657" s="467"/>
      <c r="C657" s="235"/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235"/>
      <c r="Q657" s="235"/>
      <c r="R657" s="235"/>
      <c r="S657" s="235"/>
      <c r="T657" s="235"/>
      <c r="U657" s="235"/>
      <c r="V657" s="235"/>
      <c r="W657" s="235"/>
      <c r="X657" s="235"/>
      <c r="Y657" s="235"/>
      <c r="Z657" s="235"/>
      <c r="AA657" s="235"/>
      <c r="AB657" s="235"/>
      <c r="AC657" s="235"/>
      <c r="AD657" s="235"/>
      <c r="AE657" s="235"/>
      <c r="AF657" s="235"/>
      <c r="AG657" s="235"/>
      <c r="AH657" s="235"/>
      <c r="AI657" s="235"/>
      <c r="AJ657" s="235"/>
      <c r="AK657" s="258"/>
      <c r="AL657" s="258"/>
      <c r="AM657" s="258"/>
      <c r="AN657" s="258"/>
      <c r="AO657" s="258"/>
      <c r="AP657" s="258"/>
      <c r="AQ657" s="235"/>
      <c r="AR657" s="425"/>
      <c r="AS657" s="258"/>
      <c r="AT657" s="258"/>
      <c r="AU657" s="258"/>
      <c r="AV657" s="61"/>
      <c r="AW657" s="258"/>
    </row>
    <row r="658" spans="1:49" ht="12.75">
      <c r="A658" s="467"/>
      <c r="B658" s="467"/>
      <c r="C658" s="235"/>
      <c r="D658" s="235"/>
      <c r="E658" s="235"/>
      <c r="F658" s="235"/>
      <c r="G658" s="235"/>
      <c r="H658" s="235"/>
      <c r="I658" s="235"/>
      <c r="J658" s="235"/>
      <c r="K658" s="235"/>
      <c r="L658" s="235"/>
      <c r="M658" s="235"/>
      <c r="N658" s="235"/>
      <c r="O658" s="235"/>
      <c r="P658" s="235"/>
      <c r="Q658" s="235"/>
      <c r="R658" s="235"/>
      <c r="S658" s="235"/>
      <c r="T658" s="235"/>
      <c r="U658" s="235"/>
      <c r="V658" s="235"/>
      <c r="W658" s="235"/>
      <c r="X658" s="235"/>
      <c r="Y658" s="235"/>
      <c r="Z658" s="235"/>
      <c r="AA658" s="235"/>
      <c r="AB658" s="235"/>
      <c r="AC658" s="235"/>
      <c r="AD658" s="235"/>
      <c r="AE658" s="235"/>
      <c r="AF658" s="235"/>
      <c r="AG658" s="235"/>
      <c r="AH658" s="235"/>
      <c r="AI658" s="235"/>
      <c r="AJ658" s="235"/>
      <c r="AK658" s="258"/>
      <c r="AL658" s="258"/>
      <c r="AM658" s="258"/>
      <c r="AN658" s="258"/>
      <c r="AO658" s="258"/>
      <c r="AP658" s="258"/>
      <c r="AQ658" s="235"/>
      <c r="AR658" s="425"/>
      <c r="AS658" s="258"/>
      <c r="AT658" s="258"/>
      <c r="AU658" s="258"/>
      <c r="AV658" s="61"/>
      <c r="AW658" s="258"/>
    </row>
    <row r="659" spans="1:49" ht="12.75">
      <c r="A659" s="467"/>
      <c r="B659" s="467"/>
      <c r="C659" s="235"/>
      <c r="D659" s="235"/>
      <c r="E659" s="235"/>
      <c r="F659" s="235"/>
      <c r="G659" s="235"/>
      <c r="H659" s="235"/>
      <c r="I659" s="235"/>
      <c r="J659" s="235"/>
      <c r="K659" s="235"/>
      <c r="L659" s="235"/>
      <c r="M659" s="235"/>
      <c r="N659" s="235"/>
      <c r="O659" s="235"/>
      <c r="P659" s="235"/>
      <c r="Q659" s="235"/>
      <c r="R659" s="235"/>
      <c r="S659" s="235"/>
      <c r="T659" s="235"/>
      <c r="U659" s="235"/>
      <c r="V659" s="235"/>
      <c r="W659" s="235"/>
      <c r="X659" s="235"/>
      <c r="Y659" s="235"/>
      <c r="Z659" s="235"/>
      <c r="AA659" s="235"/>
      <c r="AB659" s="235"/>
      <c r="AC659" s="235"/>
      <c r="AD659" s="235"/>
      <c r="AE659" s="235"/>
      <c r="AF659" s="235"/>
      <c r="AG659" s="235"/>
      <c r="AH659" s="235"/>
      <c r="AI659" s="235"/>
      <c r="AJ659" s="235"/>
      <c r="AK659" s="258"/>
      <c r="AL659" s="258"/>
      <c r="AM659" s="258"/>
      <c r="AN659" s="258"/>
      <c r="AO659" s="258"/>
      <c r="AP659" s="258"/>
      <c r="AQ659" s="235"/>
      <c r="AR659" s="425"/>
      <c r="AS659" s="258"/>
      <c r="AT659" s="258"/>
      <c r="AU659" s="258"/>
      <c r="AV659" s="61"/>
      <c r="AW659" s="258"/>
    </row>
    <row r="660" spans="1:49" ht="12.75">
      <c r="A660" s="467"/>
      <c r="B660" s="467"/>
      <c r="C660" s="235"/>
      <c r="D660" s="235"/>
      <c r="E660" s="235"/>
      <c r="F660" s="235"/>
      <c r="G660" s="235"/>
      <c r="H660" s="235"/>
      <c r="I660" s="235"/>
      <c r="J660" s="235"/>
      <c r="K660" s="235"/>
      <c r="L660" s="235"/>
      <c r="M660" s="235"/>
      <c r="N660" s="235"/>
      <c r="O660" s="235"/>
      <c r="P660" s="235"/>
      <c r="Q660" s="235"/>
      <c r="R660" s="235"/>
      <c r="S660" s="235"/>
      <c r="T660" s="235"/>
      <c r="U660" s="235"/>
      <c r="V660" s="235"/>
      <c r="W660" s="235"/>
      <c r="X660" s="235"/>
      <c r="Y660" s="235"/>
      <c r="Z660" s="235"/>
      <c r="AA660" s="235"/>
      <c r="AB660" s="235"/>
      <c r="AC660" s="235"/>
      <c r="AD660" s="235"/>
      <c r="AE660" s="235"/>
      <c r="AF660" s="235"/>
      <c r="AG660" s="235"/>
      <c r="AH660" s="235"/>
      <c r="AI660" s="235"/>
      <c r="AJ660" s="235"/>
      <c r="AK660" s="258"/>
      <c r="AL660" s="258"/>
      <c r="AM660" s="258"/>
      <c r="AN660" s="258"/>
      <c r="AO660" s="258"/>
      <c r="AP660" s="258"/>
      <c r="AQ660" s="235"/>
      <c r="AR660" s="425"/>
      <c r="AS660" s="258"/>
      <c r="AT660" s="258"/>
      <c r="AU660" s="258"/>
      <c r="AV660" s="61"/>
      <c r="AW660" s="258"/>
    </row>
    <row r="661" spans="1:49" ht="12.75">
      <c r="A661" s="467"/>
      <c r="B661" s="467"/>
      <c r="C661" s="235"/>
      <c r="D661" s="235"/>
      <c r="E661" s="235"/>
      <c r="F661" s="235"/>
      <c r="G661" s="235"/>
      <c r="H661" s="235"/>
      <c r="I661" s="235"/>
      <c r="J661" s="235"/>
      <c r="K661" s="235"/>
      <c r="L661" s="235"/>
      <c r="M661" s="235"/>
      <c r="N661" s="235"/>
      <c r="O661" s="235"/>
      <c r="P661" s="235"/>
      <c r="Q661" s="235"/>
      <c r="R661" s="235"/>
      <c r="S661" s="235"/>
      <c r="T661" s="235"/>
      <c r="U661" s="235"/>
      <c r="V661" s="235"/>
      <c r="W661" s="235"/>
      <c r="X661" s="235"/>
      <c r="Y661" s="235"/>
      <c r="Z661" s="235"/>
      <c r="AA661" s="235"/>
      <c r="AB661" s="235"/>
      <c r="AC661" s="235"/>
      <c r="AD661" s="235"/>
      <c r="AE661" s="235"/>
      <c r="AF661" s="235"/>
      <c r="AG661" s="235"/>
      <c r="AH661" s="235"/>
      <c r="AI661" s="235"/>
      <c r="AJ661" s="235"/>
      <c r="AK661" s="258"/>
      <c r="AL661" s="258"/>
      <c r="AM661" s="258"/>
      <c r="AN661" s="258"/>
      <c r="AO661" s="258"/>
      <c r="AP661" s="258"/>
      <c r="AQ661" s="235"/>
      <c r="AR661" s="425"/>
      <c r="AS661" s="258"/>
      <c r="AT661" s="258"/>
      <c r="AU661" s="258"/>
      <c r="AV661" s="61"/>
      <c r="AW661" s="258"/>
    </row>
    <row r="662" spans="1:49" ht="12.75">
      <c r="A662" s="467"/>
      <c r="B662" s="467"/>
      <c r="C662" s="235"/>
      <c r="D662" s="235"/>
      <c r="E662" s="235"/>
      <c r="F662" s="235"/>
      <c r="G662" s="235"/>
      <c r="H662" s="235"/>
      <c r="I662" s="235"/>
      <c r="J662" s="235"/>
      <c r="K662" s="235"/>
      <c r="L662" s="235"/>
      <c r="M662" s="235"/>
      <c r="N662" s="235"/>
      <c r="O662" s="235"/>
      <c r="P662" s="235"/>
      <c r="Q662" s="235"/>
      <c r="R662" s="235"/>
      <c r="S662" s="235"/>
      <c r="T662" s="235"/>
      <c r="U662" s="235"/>
      <c r="V662" s="235"/>
      <c r="W662" s="235"/>
      <c r="X662" s="235"/>
      <c r="Y662" s="235"/>
      <c r="Z662" s="235"/>
      <c r="AA662" s="235"/>
      <c r="AB662" s="235"/>
      <c r="AC662" s="235"/>
      <c r="AD662" s="235"/>
      <c r="AE662" s="235"/>
      <c r="AF662" s="235"/>
      <c r="AG662" s="235"/>
      <c r="AH662" s="235"/>
      <c r="AI662" s="235"/>
      <c r="AJ662" s="235"/>
      <c r="AK662" s="258"/>
      <c r="AL662" s="258"/>
      <c r="AM662" s="258"/>
      <c r="AN662" s="258"/>
      <c r="AO662" s="258"/>
      <c r="AP662" s="258"/>
      <c r="AQ662" s="235"/>
      <c r="AR662" s="425"/>
      <c r="AS662" s="258"/>
      <c r="AT662" s="258"/>
      <c r="AU662" s="258"/>
      <c r="AV662" s="61"/>
      <c r="AW662" s="258"/>
    </row>
    <row r="663" spans="1:49" ht="12.75">
      <c r="A663" s="467"/>
      <c r="B663" s="467"/>
      <c r="C663" s="235"/>
      <c r="D663" s="235"/>
      <c r="E663" s="235"/>
      <c r="F663" s="235"/>
      <c r="G663" s="235"/>
      <c r="H663" s="235"/>
      <c r="I663" s="235"/>
      <c r="J663" s="235"/>
      <c r="K663" s="235"/>
      <c r="L663" s="235"/>
      <c r="M663" s="235"/>
      <c r="N663" s="235"/>
      <c r="O663" s="235"/>
      <c r="P663" s="235"/>
      <c r="Q663" s="235"/>
      <c r="R663" s="235"/>
      <c r="S663" s="235"/>
      <c r="T663" s="235"/>
      <c r="U663" s="235"/>
      <c r="V663" s="235"/>
      <c r="W663" s="235"/>
      <c r="X663" s="235"/>
      <c r="Y663" s="235"/>
      <c r="Z663" s="235"/>
      <c r="AA663" s="235"/>
      <c r="AB663" s="235"/>
      <c r="AC663" s="235"/>
      <c r="AD663" s="235"/>
      <c r="AE663" s="235"/>
      <c r="AF663" s="235"/>
      <c r="AG663" s="235"/>
      <c r="AH663" s="235"/>
      <c r="AI663" s="235"/>
      <c r="AJ663" s="235"/>
      <c r="AK663" s="258"/>
      <c r="AL663" s="258"/>
      <c r="AM663" s="258"/>
      <c r="AN663" s="258"/>
      <c r="AO663" s="258"/>
      <c r="AP663" s="258"/>
      <c r="AQ663" s="235"/>
      <c r="AR663" s="425"/>
      <c r="AS663" s="258"/>
      <c r="AT663" s="258"/>
      <c r="AU663" s="258"/>
      <c r="AV663" s="61"/>
      <c r="AW663" s="258"/>
    </row>
    <row r="664" spans="1:49" ht="12.75">
      <c r="A664" s="467"/>
      <c r="B664" s="467"/>
      <c r="C664" s="235"/>
      <c r="D664" s="235"/>
      <c r="E664" s="235"/>
      <c r="F664" s="235"/>
      <c r="G664" s="235"/>
      <c r="H664" s="235"/>
      <c r="I664" s="235"/>
      <c r="J664" s="235"/>
      <c r="K664" s="235"/>
      <c r="L664" s="235"/>
      <c r="M664" s="235"/>
      <c r="N664" s="235"/>
      <c r="O664" s="235"/>
      <c r="P664" s="235"/>
      <c r="Q664" s="235"/>
      <c r="R664" s="235"/>
      <c r="S664" s="235"/>
      <c r="T664" s="235"/>
      <c r="U664" s="235"/>
      <c r="V664" s="235"/>
      <c r="W664" s="235"/>
      <c r="X664" s="235"/>
      <c r="Y664" s="235"/>
      <c r="Z664" s="235"/>
      <c r="AA664" s="235"/>
      <c r="AB664" s="235"/>
      <c r="AC664" s="235"/>
      <c r="AD664" s="235"/>
      <c r="AE664" s="235"/>
      <c r="AF664" s="235"/>
      <c r="AG664" s="235"/>
      <c r="AH664" s="235"/>
      <c r="AI664" s="235"/>
      <c r="AJ664" s="235"/>
      <c r="AK664" s="258"/>
      <c r="AL664" s="258"/>
      <c r="AM664" s="258"/>
      <c r="AN664" s="258"/>
      <c r="AO664" s="258"/>
      <c r="AP664" s="258"/>
      <c r="AQ664" s="235"/>
      <c r="AR664" s="425"/>
      <c r="AS664" s="258"/>
      <c r="AT664" s="258"/>
      <c r="AU664" s="258"/>
      <c r="AV664" s="61"/>
      <c r="AW664" s="258" t="s">
        <v>512</v>
      </c>
    </row>
    <row r="665" spans="1:49" ht="12.75">
      <c r="A665" s="468"/>
      <c r="B665" s="468"/>
      <c r="C665" s="236"/>
      <c r="D665" s="236"/>
      <c r="E665" s="236"/>
      <c r="F665" s="236"/>
      <c r="G665" s="236"/>
      <c r="H665" s="236"/>
      <c r="I665" s="236"/>
      <c r="J665" s="236"/>
      <c r="K665" s="236"/>
      <c r="L665" s="236"/>
      <c r="M665" s="236"/>
      <c r="N665" s="236"/>
      <c r="O665" s="236"/>
      <c r="P665" s="236"/>
      <c r="Q665" s="236"/>
      <c r="R665" s="236"/>
      <c r="S665" s="236"/>
      <c r="T665" s="236"/>
      <c r="U665" s="236"/>
      <c r="V665" s="236"/>
      <c r="W665" s="236"/>
      <c r="X665" s="236"/>
      <c r="Y665" s="236"/>
      <c r="Z665" s="236"/>
      <c r="AA665" s="236"/>
      <c r="AB665" s="236"/>
      <c r="AC665" s="236"/>
      <c r="AD665" s="236"/>
      <c r="AE665" s="236"/>
      <c r="AF665" s="236"/>
      <c r="AG665" s="236"/>
      <c r="AH665" s="236"/>
      <c r="AI665" s="236"/>
      <c r="AJ665" s="236"/>
      <c r="AK665" s="259"/>
      <c r="AL665" s="259"/>
      <c r="AM665" s="259"/>
      <c r="AN665" s="259"/>
      <c r="AO665" s="259"/>
      <c r="AP665" s="259"/>
      <c r="AQ665" s="236"/>
      <c r="AR665" s="428"/>
      <c r="AS665" s="259"/>
      <c r="AT665" s="259"/>
      <c r="AU665" s="259"/>
      <c r="AV665" s="62"/>
      <c r="AW665" s="259" t="s">
        <v>107</v>
      </c>
    </row>
    <row r="666" spans="1:49" ht="12.75">
      <c r="A666" s="466">
        <v>47</v>
      </c>
      <c r="B666" s="466" t="s">
        <v>1147</v>
      </c>
      <c r="C666" s="234"/>
      <c r="D666" s="234"/>
      <c r="E666" s="234"/>
      <c r="F666" s="234"/>
      <c r="G666" s="234"/>
      <c r="H666" s="234"/>
      <c r="I666" s="234"/>
      <c r="J666" s="234"/>
      <c r="K666" s="234"/>
      <c r="L666" s="234"/>
      <c r="M666" s="234"/>
      <c r="N666" s="234"/>
      <c r="O666" s="234"/>
      <c r="P666" s="234"/>
      <c r="Q666" s="234"/>
      <c r="R666" s="234"/>
      <c r="S666" s="234"/>
      <c r="T666" s="234"/>
      <c r="U666" s="234"/>
      <c r="V666" s="234"/>
      <c r="W666" s="234"/>
      <c r="X666" s="234"/>
      <c r="Y666" s="234"/>
      <c r="Z666" s="234"/>
      <c r="AA666" s="234"/>
      <c r="AB666" s="234"/>
      <c r="AC666" s="234"/>
      <c r="AD666" s="234"/>
      <c r="AE666" s="234"/>
      <c r="AF666" s="234"/>
      <c r="AG666" s="234"/>
      <c r="AH666" s="234"/>
      <c r="AI666" s="234"/>
      <c r="AJ666" s="234"/>
      <c r="AK666" s="257"/>
      <c r="AL666" s="257"/>
      <c r="AM666" s="257"/>
      <c r="AN666" s="257"/>
      <c r="AO666" s="257"/>
      <c r="AP666" s="257"/>
      <c r="AQ666" s="234"/>
      <c r="AR666" s="424"/>
      <c r="AS666" s="257"/>
      <c r="AT666" s="257"/>
      <c r="AU666" s="257"/>
      <c r="AV666" s="257"/>
      <c r="AW666" s="60"/>
    </row>
    <row r="667" spans="1:49" ht="12.75">
      <c r="A667" s="467"/>
      <c r="B667" s="467"/>
      <c r="C667" s="235"/>
      <c r="D667" s="235"/>
      <c r="E667" s="235"/>
      <c r="F667" s="235"/>
      <c r="G667" s="235"/>
      <c r="H667" s="235"/>
      <c r="I667" s="235"/>
      <c r="J667" s="235"/>
      <c r="K667" s="235"/>
      <c r="L667" s="235"/>
      <c r="M667" s="235"/>
      <c r="N667" s="235"/>
      <c r="O667" s="235"/>
      <c r="P667" s="235"/>
      <c r="Q667" s="235"/>
      <c r="R667" s="235"/>
      <c r="S667" s="235"/>
      <c r="T667" s="235"/>
      <c r="U667" s="235"/>
      <c r="V667" s="235"/>
      <c r="W667" s="235"/>
      <c r="X667" s="235"/>
      <c r="Y667" s="235"/>
      <c r="Z667" s="235"/>
      <c r="AA667" s="235"/>
      <c r="AB667" s="235"/>
      <c r="AC667" s="235"/>
      <c r="AD667" s="235"/>
      <c r="AE667" s="235"/>
      <c r="AF667" s="235"/>
      <c r="AG667" s="235"/>
      <c r="AH667" s="235"/>
      <c r="AI667" s="235"/>
      <c r="AJ667" s="235"/>
      <c r="AK667" s="258"/>
      <c r="AL667" s="258"/>
      <c r="AM667" s="258"/>
      <c r="AN667" s="258"/>
      <c r="AO667" s="258"/>
      <c r="AP667" s="258"/>
      <c r="AQ667" s="235"/>
      <c r="AR667" s="425"/>
      <c r="AS667" s="258"/>
      <c r="AT667" s="258"/>
      <c r="AU667" s="258"/>
      <c r="AV667" s="258"/>
      <c r="AW667" s="61"/>
    </row>
    <row r="668" spans="1:49" ht="12.75">
      <c r="A668" s="467"/>
      <c r="B668" s="467"/>
      <c r="C668" s="235"/>
      <c r="D668" s="235"/>
      <c r="E668" s="235"/>
      <c r="F668" s="235"/>
      <c r="G668" s="235"/>
      <c r="H668" s="235"/>
      <c r="I668" s="235"/>
      <c r="J668" s="235"/>
      <c r="K668" s="235"/>
      <c r="L668" s="235"/>
      <c r="M668" s="235"/>
      <c r="N668" s="235"/>
      <c r="O668" s="235"/>
      <c r="P668" s="235"/>
      <c r="Q668" s="235"/>
      <c r="R668" s="235"/>
      <c r="S668" s="235"/>
      <c r="T668" s="235"/>
      <c r="U668" s="235"/>
      <c r="V668" s="235"/>
      <c r="W668" s="235"/>
      <c r="X668" s="235"/>
      <c r="Y668" s="235"/>
      <c r="Z668" s="235"/>
      <c r="AA668" s="235"/>
      <c r="AB668" s="235"/>
      <c r="AC668" s="235"/>
      <c r="AD668" s="235"/>
      <c r="AE668" s="235"/>
      <c r="AF668" s="235"/>
      <c r="AG668" s="235"/>
      <c r="AH668" s="235"/>
      <c r="AI668" s="235"/>
      <c r="AJ668" s="235"/>
      <c r="AK668" s="258"/>
      <c r="AL668" s="258"/>
      <c r="AM668" s="258"/>
      <c r="AN668" s="258"/>
      <c r="AO668" s="258"/>
      <c r="AP668" s="258"/>
      <c r="AQ668" s="235"/>
      <c r="AR668" s="425"/>
      <c r="AS668" s="258"/>
      <c r="AT668" s="258"/>
      <c r="AU668" s="258"/>
      <c r="AV668" s="258"/>
      <c r="AW668" s="61"/>
    </row>
    <row r="669" spans="1:49" ht="12.75">
      <c r="A669" s="467"/>
      <c r="B669" s="467"/>
      <c r="C669" s="235"/>
      <c r="D669" s="235"/>
      <c r="E669" s="235"/>
      <c r="F669" s="235"/>
      <c r="G669" s="235"/>
      <c r="H669" s="235"/>
      <c r="I669" s="235"/>
      <c r="J669" s="235"/>
      <c r="K669" s="235"/>
      <c r="L669" s="235"/>
      <c r="M669" s="235"/>
      <c r="N669" s="235"/>
      <c r="O669" s="235"/>
      <c r="P669" s="235"/>
      <c r="Q669" s="235"/>
      <c r="R669" s="235"/>
      <c r="S669" s="235"/>
      <c r="T669" s="235"/>
      <c r="U669" s="235"/>
      <c r="V669" s="235"/>
      <c r="W669" s="235"/>
      <c r="X669" s="235"/>
      <c r="Y669" s="235"/>
      <c r="Z669" s="235"/>
      <c r="AA669" s="235"/>
      <c r="AB669" s="235"/>
      <c r="AC669" s="235"/>
      <c r="AD669" s="235"/>
      <c r="AE669" s="235"/>
      <c r="AF669" s="235"/>
      <c r="AG669" s="235"/>
      <c r="AH669" s="235"/>
      <c r="AI669" s="235"/>
      <c r="AJ669" s="235"/>
      <c r="AK669" s="258"/>
      <c r="AL669" s="258"/>
      <c r="AM669" s="258"/>
      <c r="AN669" s="258"/>
      <c r="AO669" s="258"/>
      <c r="AP669" s="258"/>
      <c r="AQ669" s="235"/>
      <c r="AR669" s="425"/>
      <c r="AS669" s="258"/>
      <c r="AT669" s="258"/>
      <c r="AU669" s="258"/>
      <c r="AV669" s="258"/>
      <c r="AW669" s="61"/>
    </row>
    <row r="670" spans="1:49" ht="12.75">
      <c r="A670" s="467"/>
      <c r="B670" s="467"/>
      <c r="C670" s="235"/>
      <c r="D670" s="235"/>
      <c r="E670" s="235"/>
      <c r="F670" s="235"/>
      <c r="G670" s="235"/>
      <c r="H670" s="235"/>
      <c r="I670" s="235"/>
      <c r="J670" s="235"/>
      <c r="K670" s="235"/>
      <c r="L670" s="235"/>
      <c r="M670" s="235"/>
      <c r="N670" s="235"/>
      <c r="O670" s="235"/>
      <c r="P670" s="235"/>
      <c r="Q670" s="235"/>
      <c r="R670" s="235"/>
      <c r="S670" s="235"/>
      <c r="T670" s="235"/>
      <c r="U670" s="235"/>
      <c r="V670" s="235"/>
      <c r="W670" s="235"/>
      <c r="X670" s="235"/>
      <c r="Y670" s="235"/>
      <c r="Z670" s="235"/>
      <c r="AA670" s="235"/>
      <c r="AB670" s="235"/>
      <c r="AC670" s="235"/>
      <c r="AD670" s="235"/>
      <c r="AE670" s="235"/>
      <c r="AF670" s="235"/>
      <c r="AG670" s="235"/>
      <c r="AH670" s="235"/>
      <c r="AI670" s="235"/>
      <c r="AJ670" s="235"/>
      <c r="AK670" s="258"/>
      <c r="AL670" s="258"/>
      <c r="AM670" s="258"/>
      <c r="AN670" s="258"/>
      <c r="AO670" s="258"/>
      <c r="AP670" s="258"/>
      <c r="AQ670" s="235"/>
      <c r="AR670" s="425"/>
      <c r="AS670" s="258"/>
      <c r="AT670" s="258"/>
      <c r="AU670" s="258"/>
      <c r="AV670" s="258"/>
      <c r="AW670" s="61"/>
    </row>
    <row r="671" spans="1:49" ht="12.75">
      <c r="A671" s="467"/>
      <c r="B671" s="467"/>
      <c r="C671" s="235"/>
      <c r="D671" s="235"/>
      <c r="E671" s="235"/>
      <c r="F671" s="235"/>
      <c r="G671" s="235"/>
      <c r="H671" s="235"/>
      <c r="I671" s="235"/>
      <c r="J671" s="235"/>
      <c r="K671" s="235"/>
      <c r="L671" s="235"/>
      <c r="M671" s="235"/>
      <c r="N671" s="235"/>
      <c r="O671" s="235"/>
      <c r="P671" s="235"/>
      <c r="Q671" s="235"/>
      <c r="R671" s="235"/>
      <c r="S671" s="235"/>
      <c r="T671" s="235"/>
      <c r="U671" s="235"/>
      <c r="V671" s="235"/>
      <c r="W671" s="235"/>
      <c r="X671" s="235"/>
      <c r="Y671" s="235"/>
      <c r="Z671" s="235"/>
      <c r="AA671" s="235"/>
      <c r="AB671" s="235"/>
      <c r="AC671" s="235"/>
      <c r="AD671" s="235"/>
      <c r="AE671" s="235"/>
      <c r="AF671" s="235"/>
      <c r="AG671" s="235"/>
      <c r="AH671" s="235"/>
      <c r="AI671" s="235"/>
      <c r="AJ671" s="235"/>
      <c r="AK671" s="258"/>
      <c r="AL671" s="258"/>
      <c r="AM671" s="258"/>
      <c r="AN671" s="258"/>
      <c r="AO671" s="258"/>
      <c r="AP671" s="258"/>
      <c r="AQ671" s="235"/>
      <c r="AR671" s="425"/>
      <c r="AS671" s="258"/>
      <c r="AT671" s="258"/>
      <c r="AU671" s="258"/>
      <c r="AV671" s="258"/>
      <c r="AW671" s="61"/>
    </row>
    <row r="672" spans="1:49" ht="12.75">
      <c r="A672" s="467"/>
      <c r="B672" s="467"/>
      <c r="C672" s="235"/>
      <c r="D672" s="235"/>
      <c r="E672" s="235"/>
      <c r="F672" s="235"/>
      <c r="G672" s="235"/>
      <c r="H672" s="235"/>
      <c r="I672" s="235"/>
      <c r="J672" s="235"/>
      <c r="K672" s="235"/>
      <c r="L672" s="235"/>
      <c r="M672" s="235"/>
      <c r="N672" s="235"/>
      <c r="O672" s="235"/>
      <c r="P672" s="235"/>
      <c r="Q672" s="235"/>
      <c r="R672" s="235"/>
      <c r="S672" s="235"/>
      <c r="T672" s="235"/>
      <c r="U672" s="235"/>
      <c r="V672" s="235"/>
      <c r="W672" s="235"/>
      <c r="X672" s="235"/>
      <c r="Y672" s="235"/>
      <c r="Z672" s="235"/>
      <c r="AA672" s="235"/>
      <c r="AB672" s="235"/>
      <c r="AC672" s="235"/>
      <c r="AD672" s="235"/>
      <c r="AE672" s="235"/>
      <c r="AF672" s="235"/>
      <c r="AG672" s="235"/>
      <c r="AH672" s="235"/>
      <c r="AI672" s="235"/>
      <c r="AJ672" s="235"/>
      <c r="AK672" s="258"/>
      <c r="AL672" s="258"/>
      <c r="AM672" s="258"/>
      <c r="AN672" s="258"/>
      <c r="AO672" s="258"/>
      <c r="AP672" s="258"/>
      <c r="AQ672" s="235"/>
      <c r="AR672" s="425"/>
      <c r="AS672" s="258"/>
      <c r="AT672" s="258"/>
      <c r="AU672" s="258"/>
      <c r="AV672" s="258"/>
      <c r="AW672" s="61"/>
    </row>
    <row r="673" spans="1:49" ht="12.75">
      <c r="A673" s="467"/>
      <c r="B673" s="467"/>
      <c r="C673" s="235"/>
      <c r="D673" s="235"/>
      <c r="E673" s="235"/>
      <c r="F673" s="235"/>
      <c r="G673" s="235"/>
      <c r="H673" s="235"/>
      <c r="I673" s="235"/>
      <c r="J673" s="235"/>
      <c r="K673" s="235"/>
      <c r="L673" s="235"/>
      <c r="M673" s="235"/>
      <c r="N673" s="235"/>
      <c r="O673" s="235"/>
      <c r="P673" s="235"/>
      <c r="Q673" s="235"/>
      <c r="R673" s="235"/>
      <c r="S673" s="235"/>
      <c r="T673" s="235"/>
      <c r="U673" s="235"/>
      <c r="V673" s="235"/>
      <c r="W673" s="235"/>
      <c r="X673" s="235"/>
      <c r="Y673" s="235"/>
      <c r="Z673" s="235"/>
      <c r="AA673" s="235"/>
      <c r="AB673" s="235"/>
      <c r="AC673" s="235"/>
      <c r="AD673" s="235"/>
      <c r="AE673" s="235"/>
      <c r="AF673" s="235"/>
      <c r="AG673" s="235"/>
      <c r="AH673" s="235"/>
      <c r="AI673" s="235"/>
      <c r="AJ673" s="235"/>
      <c r="AK673" s="258"/>
      <c r="AL673" s="258"/>
      <c r="AM673" s="258"/>
      <c r="AN673" s="258"/>
      <c r="AO673" s="258"/>
      <c r="AP673" s="258"/>
      <c r="AQ673" s="235"/>
      <c r="AR673" s="425"/>
      <c r="AS673" s="258"/>
      <c r="AT673" s="258"/>
      <c r="AU673" s="258"/>
      <c r="AV673" s="258"/>
      <c r="AW673" s="61"/>
    </row>
    <row r="674" spans="1:49" ht="12.75">
      <c r="A674" s="467"/>
      <c r="B674" s="467"/>
      <c r="C674" s="235"/>
      <c r="D674" s="235"/>
      <c r="E674" s="235"/>
      <c r="F674" s="235"/>
      <c r="G674" s="235"/>
      <c r="H674" s="235"/>
      <c r="I674" s="235"/>
      <c r="J674" s="235"/>
      <c r="K674" s="235"/>
      <c r="L674" s="235"/>
      <c r="M674" s="235"/>
      <c r="N674" s="235"/>
      <c r="O674" s="235"/>
      <c r="P674" s="235"/>
      <c r="Q674" s="235"/>
      <c r="R674" s="235"/>
      <c r="S674" s="235"/>
      <c r="T674" s="235"/>
      <c r="U674" s="235"/>
      <c r="V674" s="235"/>
      <c r="W674" s="235"/>
      <c r="X674" s="235"/>
      <c r="Y674" s="235"/>
      <c r="Z674" s="235"/>
      <c r="AA674" s="235"/>
      <c r="AB674" s="235"/>
      <c r="AC674" s="235"/>
      <c r="AD674" s="235"/>
      <c r="AE674" s="235"/>
      <c r="AF674" s="235"/>
      <c r="AG674" s="235"/>
      <c r="AH674" s="235"/>
      <c r="AI674" s="235"/>
      <c r="AJ674" s="235"/>
      <c r="AK674" s="258"/>
      <c r="AL674" s="258"/>
      <c r="AM674" s="258"/>
      <c r="AN674" s="258"/>
      <c r="AO674" s="258"/>
      <c r="AP674" s="258"/>
      <c r="AQ674" s="235"/>
      <c r="AR674" s="425"/>
      <c r="AS674" s="258"/>
      <c r="AT674" s="258"/>
      <c r="AU674" s="258"/>
      <c r="AV674" s="258"/>
      <c r="AW674" s="61"/>
    </row>
    <row r="675" spans="1:49" ht="12.75">
      <c r="A675" s="467"/>
      <c r="B675" s="467"/>
      <c r="C675" s="235"/>
      <c r="D675" s="235"/>
      <c r="E675" s="235"/>
      <c r="F675" s="235"/>
      <c r="G675" s="235"/>
      <c r="H675" s="235"/>
      <c r="I675" s="235"/>
      <c r="J675" s="235"/>
      <c r="K675" s="235"/>
      <c r="L675" s="235"/>
      <c r="M675" s="235"/>
      <c r="N675" s="235"/>
      <c r="O675" s="235"/>
      <c r="P675" s="235"/>
      <c r="Q675" s="235"/>
      <c r="R675" s="235"/>
      <c r="S675" s="235"/>
      <c r="T675" s="235"/>
      <c r="U675" s="235"/>
      <c r="V675" s="235"/>
      <c r="W675" s="235"/>
      <c r="X675" s="235"/>
      <c r="Y675" s="235"/>
      <c r="Z675" s="235"/>
      <c r="AA675" s="235"/>
      <c r="AB675" s="235"/>
      <c r="AC675" s="235"/>
      <c r="AD675" s="235"/>
      <c r="AE675" s="235"/>
      <c r="AF675" s="235"/>
      <c r="AG675" s="235"/>
      <c r="AH675" s="235"/>
      <c r="AI675" s="235"/>
      <c r="AJ675" s="235"/>
      <c r="AK675" s="258"/>
      <c r="AL675" s="258"/>
      <c r="AM675" s="258"/>
      <c r="AN675" s="258"/>
      <c r="AO675" s="258"/>
      <c r="AP675" s="258"/>
      <c r="AQ675" s="235"/>
      <c r="AR675" s="425"/>
      <c r="AS675" s="258"/>
      <c r="AT675" s="258"/>
      <c r="AU675" s="258"/>
      <c r="AV675" s="258"/>
      <c r="AW675" s="61"/>
    </row>
    <row r="676" spans="1:49" ht="12.75">
      <c r="A676" s="467"/>
      <c r="B676" s="467"/>
      <c r="C676" s="235"/>
      <c r="D676" s="235"/>
      <c r="E676" s="235"/>
      <c r="F676" s="235"/>
      <c r="G676" s="235"/>
      <c r="H676" s="235"/>
      <c r="I676" s="235"/>
      <c r="J676" s="235"/>
      <c r="K676" s="235"/>
      <c r="L676" s="235"/>
      <c r="M676" s="235"/>
      <c r="N676" s="235"/>
      <c r="O676" s="235"/>
      <c r="P676" s="235"/>
      <c r="Q676" s="235"/>
      <c r="R676" s="235"/>
      <c r="S676" s="235"/>
      <c r="T676" s="235"/>
      <c r="U676" s="235"/>
      <c r="V676" s="235"/>
      <c r="W676" s="235"/>
      <c r="X676" s="235"/>
      <c r="Y676" s="235"/>
      <c r="Z676" s="235"/>
      <c r="AA676" s="235"/>
      <c r="AB676" s="235"/>
      <c r="AC676" s="235"/>
      <c r="AD676" s="235"/>
      <c r="AE676" s="235"/>
      <c r="AF676" s="235"/>
      <c r="AG676" s="235"/>
      <c r="AH676" s="235"/>
      <c r="AI676" s="235"/>
      <c r="AJ676" s="235"/>
      <c r="AK676" s="258"/>
      <c r="AL676" s="258"/>
      <c r="AM676" s="258"/>
      <c r="AN676" s="258"/>
      <c r="AO676" s="258"/>
      <c r="AP676" s="258"/>
      <c r="AQ676" s="235"/>
      <c r="AR676" s="425"/>
      <c r="AS676" s="258"/>
      <c r="AT676" s="258"/>
      <c r="AU676" s="258"/>
      <c r="AV676" s="258"/>
      <c r="AW676" s="61"/>
    </row>
    <row r="677" spans="1:49" ht="12.75">
      <c r="A677" s="467"/>
      <c r="B677" s="467"/>
      <c r="C677" s="235"/>
      <c r="D677" s="235"/>
      <c r="E677" s="235"/>
      <c r="F677" s="235"/>
      <c r="G677" s="235"/>
      <c r="H677" s="235"/>
      <c r="I677" s="235"/>
      <c r="J677" s="235"/>
      <c r="K677" s="235"/>
      <c r="L677" s="235"/>
      <c r="M677" s="235"/>
      <c r="N677" s="235"/>
      <c r="O677" s="235"/>
      <c r="P677" s="235"/>
      <c r="Q677" s="235"/>
      <c r="R677" s="235"/>
      <c r="S677" s="235"/>
      <c r="T677" s="235"/>
      <c r="U677" s="235"/>
      <c r="V677" s="235"/>
      <c r="W677" s="235"/>
      <c r="X677" s="235"/>
      <c r="Y677" s="235"/>
      <c r="Z677" s="235"/>
      <c r="AA677" s="235"/>
      <c r="AB677" s="235"/>
      <c r="AC677" s="235"/>
      <c r="AD677" s="235"/>
      <c r="AE677" s="235"/>
      <c r="AF677" s="235"/>
      <c r="AG677" s="235"/>
      <c r="AH677" s="235"/>
      <c r="AI677" s="235"/>
      <c r="AJ677" s="235"/>
      <c r="AK677" s="258"/>
      <c r="AL677" s="258"/>
      <c r="AM677" s="258"/>
      <c r="AN677" s="258"/>
      <c r="AO677" s="258"/>
      <c r="AP677" s="258"/>
      <c r="AQ677" s="235"/>
      <c r="AR677" s="425"/>
      <c r="AS677" s="258"/>
      <c r="AT677" s="258"/>
      <c r="AU677" s="258"/>
      <c r="AV677" s="258"/>
      <c r="AW677" s="61"/>
    </row>
    <row r="678" spans="1:49" ht="12.75">
      <c r="A678" s="467"/>
      <c r="B678" s="467"/>
      <c r="C678" s="235"/>
      <c r="D678" s="235"/>
      <c r="E678" s="235"/>
      <c r="F678" s="235"/>
      <c r="G678" s="235"/>
      <c r="H678" s="235"/>
      <c r="I678" s="235"/>
      <c r="J678" s="235"/>
      <c r="K678" s="235"/>
      <c r="L678" s="235"/>
      <c r="M678" s="235"/>
      <c r="N678" s="235"/>
      <c r="O678" s="235"/>
      <c r="P678" s="235"/>
      <c r="Q678" s="235"/>
      <c r="R678" s="235"/>
      <c r="S678" s="235"/>
      <c r="T678" s="235"/>
      <c r="U678" s="235"/>
      <c r="V678" s="235"/>
      <c r="W678" s="235"/>
      <c r="X678" s="235"/>
      <c r="Y678" s="235"/>
      <c r="Z678" s="235"/>
      <c r="AA678" s="235"/>
      <c r="AB678" s="235"/>
      <c r="AC678" s="235"/>
      <c r="AD678" s="235"/>
      <c r="AE678" s="235"/>
      <c r="AF678" s="235"/>
      <c r="AG678" s="235"/>
      <c r="AH678" s="235"/>
      <c r="AI678" s="235"/>
      <c r="AJ678" s="235"/>
      <c r="AK678" s="258"/>
      <c r="AL678" s="258"/>
      <c r="AM678" s="258"/>
      <c r="AN678" s="258"/>
      <c r="AO678" s="258"/>
      <c r="AP678" s="258"/>
      <c r="AQ678" s="235"/>
      <c r="AR678" s="425"/>
      <c r="AS678" s="258"/>
      <c r="AT678" s="258"/>
      <c r="AU678" s="258"/>
      <c r="AV678" s="258"/>
      <c r="AW678" s="61"/>
    </row>
    <row r="679" spans="1:49" ht="12.75">
      <c r="A679" s="467"/>
      <c r="B679" s="467"/>
      <c r="C679" s="235"/>
      <c r="D679" s="235"/>
      <c r="E679" s="235"/>
      <c r="F679" s="235"/>
      <c r="G679" s="235"/>
      <c r="H679" s="235"/>
      <c r="I679" s="235"/>
      <c r="J679" s="235"/>
      <c r="K679" s="235"/>
      <c r="L679" s="235"/>
      <c r="M679" s="235"/>
      <c r="N679" s="235"/>
      <c r="O679" s="235"/>
      <c r="P679" s="235"/>
      <c r="Q679" s="235"/>
      <c r="R679" s="235"/>
      <c r="S679" s="235"/>
      <c r="T679" s="235"/>
      <c r="U679" s="235"/>
      <c r="V679" s="235"/>
      <c r="W679" s="235"/>
      <c r="X679" s="235"/>
      <c r="Y679" s="235"/>
      <c r="Z679" s="235"/>
      <c r="AA679" s="235"/>
      <c r="AB679" s="235"/>
      <c r="AC679" s="235"/>
      <c r="AD679" s="235"/>
      <c r="AE679" s="235"/>
      <c r="AF679" s="235"/>
      <c r="AG679" s="235"/>
      <c r="AH679" s="235"/>
      <c r="AI679" s="235"/>
      <c r="AJ679" s="235"/>
      <c r="AK679" s="258"/>
      <c r="AL679" s="258"/>
      <c r="AM679" s="258"/>
      <c r="AN679" s="258"/>
      <c r="AO679" s="258"/>
      <c r="AP679" s="258"/>
      <c r="AQ679" s="235"/>
      <c r="AR679" s="425"/>
      <c r="AS679" s="258"/>
      <c r="AT679" s="258"/>
      <c r="AU679" s="258"/>
      <c r="AV679" s="258"/>
      <c r="AW679" s="61"/>
    </row>
    <row r="680" spans="1:49" ht="12.75">
      <c r="A680" s="467"/>
      <c r="B680" s="467"/>
      <c r="C680" s="235"/>
      <c r="D680" s="235"/>
      <c r="E680" s="235"/>
      <c r="F680" s="235"/>
      <c r="G680" s="235"/>
      <c r="H680" s="235"/>
      <c r="I680" s="235"/>
      <c r="J680" s="235"/>
      <c r="K680" s="235"/>
      <c r="L680" s="235"/>
      <c r="M680" s="235"/>
      <c r="N680" s="235"/>
      <c r="O680" s="235"/>
      <c r="P680" s="235"/>
      <c r="Q680" s="235"/>
      <c r="R680" s="235"/>
      <c r="S680" s="235"/>
      <c r="T680" s="235"/>
      <c r="U680" s="235"/>
      <c r="V680" s="235"/>
      <c r="W680" s="235"/>
      <c r="X680" s="235"/>
      <c r="Y680" s="235"/>
      <c r="Z680" s="235"/>
      <c r="AA680" s="235"/>
      <c r="AB680" s="235"/>
      <c r="AC680" s="235"/>
      <c r="AD680" s="235"/>
      <c r="AE680" s="235"/>
      <c r="AF680" s="235"/>
      <c r="AG680" s="235"/>
      <c r="AH680" s="235"/>
      <c r="AI680" s="235"/>
      <c r="AJ680" s="235"/>
      <c r="AK680" s="258"/>
      <c r="AL680" s="258"/>
      <c r="AM680" s="258"/>
      <c r="AN680" s="258"/>
      <c r="AO680" s="258"/>
      <c r="AP680" s="258"/>
      <c r="AQ680" s="235"/>
      <c r="AR680" s="425"/>
      <c r="AS680" s="258"/>
      <c r="AT680" s="258"/>
      <c r="AU680" s="258"/>
      <c r="AV680" s="258"/>
      <c r="AW680" s="61"/>
    </row>
    <row r="681" spans="1:49" ht="12.75">
      <c r="A681" s="467"/>
      <c r="B681" s="467"/>
      <c r="C681" s="235"/>
      <c r="D681" s="235"/>
      <c r="E681" s="235"/>
      <c r="F681" s="235"/>
      <c r="G681" s="235"/>
      <c r="H681" s="235"/>
      <c r="I681" s="235"/>
      <c r="J681" s="235"/>
      <c r="K681" s="235"/>
      <c r="L681" s="235"/>
      <c r="M681" s="235"/>
      <c r="N681" s="235"/>
      <c r="O681" s="235"/>
      <c r="P681" s="235"/>
      <c r="Q681" s="235"/>
      <c r="R681" s="235"/>
      <c r="S681" s="235"/>
      <c r="T681" s="235"/>
      <c r="U681" s="235"/>
      <c r="V681" s="235"/>
      <c r="W681" s="235"/>
      <c r="X681" s="235"/>
      <c r="Y681" s="235"/>
      <c r="Z681" s="235"/>
      <c r="AA681" s="235"/>
      <c r="AB681" s="235"/>
      <c r="AC681" s="235"/>
      <c r="AD681" s="235"/>
      <c r="AE681" s="235"/>
      <c r="AF681" s="235"/>
      <c r="AG681" s="235"/>
      <c r="AH681" s="235"/>
      <c r="AI681" s="235"/>
      <c r="AJ681" s="235"/>
      <c r="AK681" s="258"/>
      <c r="AL681" s="258"/>
      <c r="AM681" s="258"/>
      <c r="AN681" s="258"/>
      <c r="AO681" s="258"/>
      <c r="AP681" s="258"/>
      <c r="AQ681" s="235"/>
      <c r="AR681" s="425"/>
      <c r="AS681" s="258"/>
      <c r="AT681" s="258"/>
      <c r="AU681" s="258"/>
      <c r="AV681" s="258"/>
      <c r="AW681" s="61"/>
    </row>
    <row r="682" spans="1:49" ht="12.75">
      <c r="A682" s="467"/>
      <c r="B682" s="467"/>
      <c r="C682" s="235"/>
      <c r="D682" s="235"/>
      <c r="E682" s="235"/>
      <c r="F682" s="235"/>
      <c r="G682" s="235"/>
      <c r="H682" s="235"/>
      <c r="I682" s="235"/>
      <c r="J682" s="235"/>
      <c r="K682" s="235"/>
      <c r="L682" s="235"/>
      <c r="M682" s="235"/>
      <c r="N682" s="235"/>
      <c r="O682" s="235"/>
      <c r="P682" s="235"/>
      <c r="Q682" s="235"/>
      <c r="R682" s="235"/>
      <c r="S682" s="235"/>
      <c r="T682" s="235"/>
      <c r="U682" s="235"/>
      <c r="V682" s="235"/>
      <c r="W682" s="235"/>
      <c r="X682" s="235"/>
      <c r="Y682" s="235"/>
      <c r="Z682" s="235"/>
      <c r="AA682" s="235"/>
      <c r="AB682" s="235"/>
      <c r="AC682" s="235"/>
      <c r="AD682" s="235"/>
      <c r="AE682" s="235"/>
      <c r="AF682" s="235"/>
      <c r="AG682" s="235"/>
      <c r="AH682" s="235"/>
      <c r="AI682" s="235"/>
      <c r="AJ682" s="235"/>
      <c r="AK682" s="258"/>
      <c r="AL682" s="258"/>
      <c r="AM682" s="258"/>
      <c r="AN682" s="258"/>
      <c r="AO682" s="258"/>
      <c r="AP682" s="258"/>
      <c r="AQ682" s="235"/>
      <c r="AR682" s="425"/>
      <c r="AS682" s="258"/>
      <c r="AT682" s="258"/>
      <c r="AU682" s="258"/>
      <c r="AV682" s="258"/>
      <c r="AW682" s="61"/>
    </row>
    <row r="683" spans="1:49" ht="12.75">
      <c r="A683" s="468"/>
      <c r="B683" s="468"/>
      <c r="C683" s="236"/>
      <c r="D683" s="236"/>
      <c r="E683" s="236"/>
      <c r="F683" s="236"/>
      <c r="G683" s="236"/>
      <c r="H683" s="236"/>
      <c r="I683" s="236"/>
      <c r="J683" s="236"/>
      <c r="K683" s="236"/>
      <c r="L683" s="236"/>
      <c r="M683" s="236"/>
      <c r="N683" s="236"/>
      <c r="O683" s="236"/>
      <c r="P683" s="236"/>
      <c r="Q683" s="236"/>
      <c r="R683" s="236"/>
      <c r="S683" s="236"/>
      <c r="T683" s="236"/>
      <c r="U683" s="236"/>
      <c r="V683" s="236"/>
      <c r="W683" s="236"/>
      <c r="X683" s="236"/>
      <c r="Y683" s="236"/>
      <c r="Z683" s="236"/>
      <c r="AA683" s="236"/>
      <c r="AB683" s="236"/>
      <c r="AC683" s="236"/>
      <c r="AD683" s="236"/>
      <c r="AE683" s="236"/>
      <c r="AF683" s="236"/>
      <c r="AG683" s="236"/>
      <c r="AH683" s="236"/>
      <c r="AI683" s="236"/>
      <c r="AJ683" s="236"/>
      <c r="AK683" s="259"/>
      <c r="AL683" s="259"/>
      <c r="AM683" s="259"/>
      <c r="AN683" s="259"/>
      <c r="AO683" s="259"/>
      <c r="AP683" s="259"/>
      <c r="AQ683" s="236"/>
      <c r="AR683" s="428"/>
      <c r="AS683" s="259"/>
      <c r="AT683" s="259"/>
      <c r="AU683" s="259"/>
      <c r="AV683" s="259"/>
      <c r="AW683" s="62"/>
    </row>
  </sheetData>
  <sheetProtection/>
  <mergeCells count="94">
    <mergeCell ref="A147:A164"/>
    <mergeCell ref="B147:B164"/>
    <mergeCell ref="A576:A593"/>
    <mergeCell ref="B576:B593"/>
    <mergeCell ref="A57:A67"/>
    <mergeCell ref="B57:B67"/>
    <mergeCell ref="A85:A95"/>
    <mergeCell ref="B85:B95"/>
    <mergeCell ref="A165:A182"/>
    <mergeCell ref="B165:B182"/>
    <mergeCell ref="A68:A84"/>
    <mergeCell ref="B68:B84"/>
    <mergeCell ref="A129:A146"/>
    <mergeCell ref="B129:B146"/>
    <mergeCell ref="A96:A106"/>
    <mergeCell ref="B96:B106"/>
    <mergeCell ref="A107:A117"/>
    <mergeCell ref="B107:B117"/>
    <mergeCell ref="A118:A128"/>
    <mergeCell ref="B118:B128"/>
    <mergeCell ref="A234:A244"/>
    <mergeCell ref="B234:B244"/>
    <mergeCell ref="A245:A255"/>
    <mergeCell ref="B245:B255"/>
    <mergeCell ref="A256:A266"/>
    <mergeCell ref="B256:B266"/>
    <mergeCell ref="A183:A193"/>
    <mergeCell ref="B183:B193"/>
    <mergeCell ref="A194:A204"/>
    <mergeCell ref="B194:B204"/>
    <mergeCell ref="A223:A233"/>
    <mergeCell ref="B223:B233"/>
    <mergeCell ref="A205:A222"/>
    <mergeCell ref="B205:B222"/>
    <mergeCell ref="A267:A277"/>
    <mergeCell ref="B267:B277"/>
    <mergeCell ref="A332:A342"/>
    <mergeCell ref="B332:B342"/>
    <mergeCell ref="A343:A353"/>
    <mergeCell ref="B343:B353"/>
    <mergeCell ref="A278:A295"/>
    <mergeCell ref="B278:B295"/>
    <mergeCell ref="A354:A364"/>
    <mergeCell ref="B354:B364"/>
    <mergeCell ref="A365:A375"/>
    <mergeCell ref="B365:B375"/>
    <mergeCell ref="A376:A386"/>
    <mergeCell ref="B376:B386"/>
    <mergeCell ref="A398:A408"/>
    <mergeCell ref="B398:B408"/>
    <mergeCell ref="A440:A450"/>
    <mergeCell ref="B440:B450"/>
    <mergeCell ref="A427:A439"/>
    <mergeCell ref="B427:B439"/>
    <mergeCell ref="A451:A461"/>
    <mergeCell ref="B451:B461"/>
    <mergeCell ref="A296:A313"/>
    <mergeCell ref="B296:B313"/>
    <mergeCell ref="A314:A331"/>
    <mergeCell ref="B314:B331"/>
    <mergeCell ref="A409:A426"/>
    <mergeCell ref="B409:B426"/>
    <mergeCell ref="A387:A397"/>
    <mergeCell ref="B387:B397"/>
    <mergeCell ref="A508:A521"/>
    <mergeCell ref="B508:B521"/>
    <mergeCell ref="A462:A475"/>
    <mergeCell ref="B462:B475"/>
    <mergeCell ref="A476:A489"/>
    <mergeCell ref="B476:B489"/>
    <mergeCell ref="A490:A507"/>
    <mergeCell ref="B490:B507"/>
    <mergeCell ref="B3:B20"/>
    <mergeCell ref="A3:A20"/>
    <mergeCell ref="A21:A38"/>
    <mergeCell ref="B21:B38"/>
    <mergeCell ref="A39:A56"/>
    <mergeCell ref="B39:B56"/>
    <mergeCell ref="A522:A539"/>
    <mergeCell ref="B522:B539"/>
    <mergeCell ref="A540:A557"/>
    <mergeCell ref="B540:B557"/>
    <mergeCell ref="A558:A575"/>
    <mergeCell ref="B558:B575"/>
    <mergeCell ref="A648:A665"/>
    <mergeCell ref="B648:B665"/>
    <mergeCell ref="A666:A683"/>
    <mergeCell ref="B666:B683"/>
    <mergeCell ref="A594:A611"/>
    <mergeCell ref="B594:B611"/>
    <mergeCell ref="A612:A629"/>
    <mergeCell ref="B612:B629"/>
    <mergeCell ref="A630:A647"/>
    <mergeCell ref="B630:B647"/>
  </mergeCells>
  <printOptions/>
  <pageMargins left="0.7086614173228347" right="0.7086614173228347" top="0.5118110236220472" bottom="0.5118110236220472" header="0.31496062992125984" footer="0.31496062992125984"/>
  <pageSetup fitToHeight="2" fitToWidth="1" horizontalDpi="600" verticalDpi="600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P9" sqref="P9"/>
    </sheetView>
  </sheetViews>
  <sheetFormatPr defaultColWidth="7.875" defaultRowHeight="12.75"/>
  <cols>
    <col min="1" max="1" width="4.375" style="413" customWidth="1"/>
    <col min="2" max="2" width="15.375" style="413" customWidth="1"/>
    <col min="3" max="16" width="6.875" style="413" customWidth="1"/>
    <col min="17" max="16384" width="7.875" style="413" customWidth="1"/>
  </cols>
  <sheetData>
    <row r="1" spans="1:16" ht="11.25">
      <c r="A1" s="411" t="s">
        <v>118</v>
      </c>
      <c r="B1" s="412" t="s">
        <v>117</v>
      </c>
      <c r="C1" s="411">
        <v>1</v>
      </c>
      <c r="D1" s="411">
        <v>2</v>
      </c>
      <c r="E1" s="411">
        <v>3</v>
      </c>
      <c r="F1" s="411">
        <v>4</v>
      </c>
      <c r="G1" s="411">
        <v>5</v>
      </c>
      <c r="H1" s="411">
        <v>6</v>
      </c>
      <c r="I1" s="411">
        <v>7</v>
      </c>
      <c r="J1" s="411">
        <v>8</v>
      </c>
      <c r="K1" s="411">
        <v>9</v>
      </c>
      <c r="L1" s="411">
        <v>10</v>
      </c>
      <c r="M1" s="411">
        <v>11</v>
      </c>
      <c r="N1" s="411">
        <v>12</v>
      </c>
      <c r="O1" s="411">
        <v>13</v>
      </c>
      <c r="P1" s="411">
        <v>14</v>
      </c>
    </row>
    <row r="2" spans="1:16" ht="27" customHeight="1">
      <c r="A2" s="414">
        <v>1</v>
      </c>
      <c r="B2" s="415" t="s">
        <v>128</v>
      </c>
      <c r="C2" s="416"/>
      <c r="D2" s="417" t="s">
        <v>1242</v>
      </c>
      <c r="E2" s="417" t="s">
        <v>1200</v>
      </c>
      <c r="F2" s="417" t="s">
        <v>1202</v>
      </c>
      <c r="G2" s="417" t="s">
        <v>1203</v>
      </c>
      <c r="H2" s="417" t="s">
        <v>1197</v>
      </c>
      <c r="I2" s="417" t="s">
        <v>1201</v>
      </c>
      <c r="J2" s="417" t="s">
        <v>1199</v>
      </c>
      <c r="K2" s="417" t="s">
        <v>1207</v>
      </c>
      <c r="L2" s="417" t="s">
        <v>1206</v>
      </c>
      <c r="M2" s="417" t="s">
        <v>1196</v>
      </c>
      <c r="N2" s="417" t="s">
        <v>1208</v>
      </c>
      <c r="O2" s="417" t="s">
        <v>1209</v>
      </c>
      <c r="P2" s="417" t="s">
        <v>1198</v>
      </c>
    </row>
    <row r="3" spans="1:16" ht="27" customHeight="1">
      <c r="A3" s="414">
        <v>2</v>
      </c>
      <c r="B3" s="415" t="s">
        <v>140</v>
      </c>
      <c r="C3" s="417"/>
      <c r="D3" s="416"/>
      <c r="E3" s="417" t="s">
        <v>1249</v>
      </c>
      <c r="F3" s="418" t="s">
        <v>1266</v>
      </c>
      <c r="G3" s="417" t="s">
        <v>1269</v>
      </c>
      <c r="H3" s="417" t="s">
        <v>1220</v>
      </c>
      <c r="I3" s="417" t="s">
        <v>1255</v>
      </c>
      <c r="J3" s="417" t="s">
        <v>1237</v>
      </c>
      <c r="K3" s="417" t="s">
        <v>1279</v>
      </c>
      <c r="L3" s="417" t="s">
        <v>1280</v>
      </c>
      <c r="M3" s="417" t="s">
        <v>1191</v>
      </c>
      <c r="N3" s="417" t="s">
        <v>1281</v>
      </c>
      <c r="O3" s="417" t="s">
        <v>1282</v>
      </c>
      <c r="P3" s="417" t="s">
        <v>1229</v>
      </c>
    </row>
    <row r="4" spans="1:16" ht="27" customHeight="1">
      <c r="A4" s="414">
        <v>3</v>
      </c>
      <c r="B4" s="415" t="s">
        <v>132</v>
      </c>
      <c r="C4" s="417"/>
      <c r="D4" s="417"/>
      <c r="E4" s="416"/>
      <c r="F4" s="417" t="s">
        <v>1244</v>
      </c>
      <c r="G4" s="417" t="s">
        <v>1245</v>
      </c>
      <c r="H4" s="417" t="s">
        <v>1212</v>
      </c>
      <c r="I4" s="417" t="s">
        <v>1243</v>
      </c>
      <c r="J4" s="417" t="s">
        <v>1236</v>
      </c>
      <c r="K4" s="417" t="s">
        <v>1247</v>
      </c>
      <c r="L4" s="417" t="s">
        <v>1248</v>
      </c>
      <c r="M4" s="417" t="s">
        <v>1182</v>
      </c>
      <c r="N4" s="417" t="s">
        <v>1250</v>
      </c>
      <c r="O4" s="417" t="s">
        <v>1251</v>
      </c>
      <c r="P4" s="417" t="s">
        <v>1222</v>
      </c>
    </row>
    <row r="5" spans="1:16" ht="27" customHeight="1">
      <c r="A5" s="414">
        <v>4</v>
      </c>
      <c r="B5" s="415" t="s">
        <v>126</v>
      </c>
      <c r="C5" s="417"/>
      <c r="D5" s="417"/>
      <c r="E5" s="417"/>
      <c r="F5" s="416"/>
      <c r="G5" s="417" t="s">
        <v>1260</v>
      </c>
      <c r="H5" s="417" t="s">
        <v>1214</v>
      </c>
      <c r="I5" s="417" t="s">
        <v>1252</v>
      </c>
      <c r="J5" s="417" t="s">
        <v>1232</v>
      </c>
      <c r="K5" s="417" t="s">
        <v>1262</v>
      </c>
      <c r="L5" s="417" t="s">
        <v>1263</v>
      </c>
      <c r="M5" s="417" t="s">
        <v>1184</v>
      </c>
      <c r="N5" s="417" t="s">
        <v>1264</v>
      </c>
      <c r="O5" s="417" t="s">
        <v>1265</v>
      </c>
      <c r="P5" s="417" t="s">
        <v>1224</v>
      </c>
    </row>
    <row r="6" spans="1:16" ht="27" customHeight="1">
      <c r="A6" s="414">
        <v>5</v>
      </c>
      <c r="B6" s="415" t="s">
        <v>122</v>
      </c>
      <c r="C6" s="417"/>
      <c r="D6" s="417"/>
      <c r="E6" s="417"/>
      <c r="F6" s="417"/>
      <c r="G6" s="416"/>
      <c r="H6" s="417" t="s">
        <v>1215</v>
      </c>
      <c r="I6" s="417" t="s">
        <v>1253</v>
      </c>
      <c r="J6" s="417" t="s">
        <v>1233</v>
      </c>
      <c r="K6" s="417" t="s">
        <v>1267</v>
      </c>
      <c r="L6" s="417" t="s">
        <v>1268</v>
      </c>
      <c r="M6" s="417" t="s">
        <v>1185</v>
      </c>
      <c r="N6" s="417" t="s">
        <v>1270</v>
      </c>
      <c r="O6" s="417" t="s">
        <v>1271</v>
      </c>
      <c r="P6" s="417" t="s">
        <v>1225</v>
      </c>
    </row>
    <row r="7" spans="1:16" ht="27" customHeight="1">
      <c r="A7" s="414">
        <v>6</v>
      </c>
      <c r="B7" s="415" t="s">
        <v>129</v>
      </c>
      <c r="C7" s="417"/>
      <c r="D7" s="417"/>
      <c r="E7" s="417"/>
      <c r="F7" s="417"/>
      <c r="G7" s="417"/>
      <c r="H7" s="416"/>
      <c r="I7" s="417" t="s">
        <v>1213</v>
      </c>
      <c r="J7" s="417" t="s">
        <v>1211</v>
      </c>
      <c r="K7" s="417" t="s">
        <v>1216</v>
      </c>
      <c r="L7" s="417" t="s">
        <v>1217</v>
      </c>
      <c r="M7" s="417" t="s">
        <v>1179</v>
      </c>
      <c r="N7" s="417" t="s">
        <v>1218</v>
      </c>
      <c r="O7" s="417" t="s">
        <v>1219</v>
      </c>
      <c r="P7" s="417" t="s">
        <v>1210</v>
      </c>
    </row>
    <row r="8" spans="1:16" ht="27" customHeight="1">
      <c r="A8" s="414">
        <v>7</v>
      </c>
      <c r="B8" s="415" t="s">
        <v>121</v>
      </c>
      <c r="C8" s="417"/>
      <c r="D8" s="417"/>
      <c r="E8" s="417"/>
      <c r="F8" s="417"/>
      <c r="G8" s="417"/>
      <c r="H8" s="417"/>
      <c r="I8" s="416"/>
      <c r="J8" s="417" t="s">
        <v>1231</v>
      </c>
      <c r="K8" s="417" t="s">
        <v>1256</v>
      </c>
      <c r="L8" s="417" t="s">
        <v>1257</v>
      </c>
      <c r="M8" s="417" t="s">
        <v>1183</v>
      </c>
      <c r="N8" s="417" t="s">
        <v>1258</v>
      </c>
      <c r="O8" s="417" t="s">
        <v>1250</v>
      </c>
      <c r="P8" s="417" t="s">
        <v>1223</v>
      </c>
    </row>
    <row r="9" spans="1:16" ht="27" customHeight="1">
      <c r="A9" s="414">
        <v>8</v>
      </c>
      <c r="B9" s="415" t="s">
        <v>125</v>
      </c>
      <c r="C9" s="417"/>
      <c r="D9" s="417"/>
      <c r="E9" s="417"/>
      <c r="F9" s="417"/>
      <c r="G9" s="417"/>
      <c r="H9" s="417"/>
      <c r="I9" s="417"/>
      <c r="J9" s="416"/>
      <c r="K9" s="417" t="s">
        <v>1239</v>
      </c>
      <c r="L9" s="417" t="s">
        <v>1238</v>
      </c>
      <c r="M9" s="417" t="s">
        <v>1180</v>
      </c>
      <c r="N9" s="417" t="s">
        <v>1240</v>
      </c>
      <c r="O9" s="417" t="s">
        <v>1241</v>
      </c>
      <c r="P9" s="417" t="s">
        <v>1221</v>
      </c>
    </row>
    <row r="10" spans="1:16" ht="27" customHeight="1">
      <c r="A10" s="414">
        <v>9</v>
      </c>
      <c r="B10" s="415" t="s">
        <v>1102</v>
      </c>
      <c r="C10" s="417"/>
      <c r="D10" s="417"/>
      <c r="E10" s="417"/>
      <c r="F10" s="417"/>
      <c r="G10" s="417"/>
      <c r="H10" s="417"/>
      <c r="I10" s="417"/>
      <c r="J10" s="417"/>
      <c r="K10" s="416"/>
      <c r="L10" s="417" t="s">
        <v>1283</v>
      </c>
      <c r="M10" s="417" t="s">
        <v>1192</v>
      </c>
      <c r="N10" s="417" t="s">
        <v>1284</v>
      </c>
      <c r="O10" s="417" t="s">
        <v>1285</v>
      </c>
      <c r="P10" s="417" t="s">
        <v>1227</v>
      </c>
    </row>
    <row r="11" spans="1:16" ht="27" customHeight="1">
      <c r="A11" s="414">
        <v>10</v>
      </c>
      <c r="B11" s="415" t="s">
        <v>1103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6"/>
      <c r="M11" s="418" t="s">
        <v>1193</v>
      </c>
      <c r="N11" s="417" t="s">
        <v>1286</v>
      </c>
      <c r="O11" s="417" t="s">
        <v>1287</v>
      </c>
      <c r="P11" s="417" t="s">
        <v>1228</v>
      </c>
    </row>
    <row r="12" spans="1:16" ht="27" customHeight="1">
      <c r="A12" s="414">
        <v>11</v>
      </c>
      <c r="B12" s="415" t="s">
        <v>120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6"/>
      <c r="N12" s="418" t="s">
        <v>1194</v>
      </c>
      <c r="O12" s="417" t="s">
        <v>1195</v>
      </c>
      <c r="P12" s="417" t="s">
        <v>1178</v>
      </c>
    </row>
    <row r="13" spans="1:16" ht="27" customHeight="1">
      <c r="A13" s="414">
        <v>12</v>
      </c>
      <c r="B13" s="415" t="s">
        <v>1146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8"/>
      <c r="M13" s="418"/>
      <c r="N13" s="416"/>
      <c r="O13" s="417" t="s">
        <v>1288</v>
      </c>
      <c r="P13" s="417" t="s">
        <v>1084</v>
      </c>
    </row>
    <row r="14" spans="1:16" ht="27" customHeight="1">
      <c r="A14" s="414">
        <v>13</v>
      </c>
      <c r="B14" s="415" t="s">
        <v>1147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8"/>
      <c r="M14" s="418"/>
      <c r="N14" s="418"/>
      <c r="O14" s="416"/>
      <c r="P14" s="417" t="s">
        <v>1230</v>
      </c>
    </row>
    <row r="15" spans="1:16" ht="27" customHeight="1">
      <c r="A15" s="414">
        <v>14</v>
      </c>
      <c r="B15" s="415" t="s">
        <v>124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8"/>
      <c r="M15" s="418"/>
      <c r="N15" s="418"/>
      <c r="O15" s="419"/>
      <c r="P15" s="416"/>
    </row>
    <row r="16" ht="25.5" customHeight="1"/>
    <row r="17" ht="25.5" customHeight="1"/>
    <row r="18" ht="25.5" customHeight="1"/>
    <row r="19" ht="25.5" customHeight="1"/>
    <row r="20" ht="25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74"/>
  <sheetViews>
    <sheetView zoomScale="110" zoomScaleNormal="110" zoomScalePageLayoutView="0" workbookViewId="0" topLeftCell="A1">
      <selection activeCell="K11" sqref="K11"/>
    </sheetView>
  </sheetViews>
  <sheetFormatPr defaultColWidth="9.00390625" defaultRowHeight="12.75"/>
  <cols>
    <col min="1" max="1" width="5.125" style="139" customWidth="1"/>
    <col min="2" max="2" width="15.25390625" style="139" customWidth="1"/>
    <col min="3" max="8" width="10.125" style="139" customWidth="1"/>
    <col min="9" max="9" width="3.00390625" style="139" customWidth="1"/>
    <col min="10" max="16384" width="9.125" style="139" customWidth="1"/>
  </cols>
  <sheetData>
    <row r="1" spans="1:11" ht="15.75">
      <c r="A1" s="327" t="s">
        <v>1167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ht="12" thickBot="1">
      <c r="I2" s="192"/>
    </row>
    <row r="3" spans="1:13" ht="29.25">
      <c r="A3" s="189"/>
      <c r="B3" s="190" t="s">
        <v>911</v>
      </c>
      <c r="C3" s="190" t="s">
        <v>905</v>
      </c>
      <c r="D3" s="190" t="s">
        <v>906</v>
      </c>
      <c r="E3" s="190" t="s">
        <v>907</v>
      </c>
      <c r="F3" s="190" t="s">
        <v>908</v>
      </c>
      <c r="G3" s="190" t="s">
        <v>909</v>
      </c>
      <c r="H3" s="191" t="s">
        <v>910</v>
      </c>
      <c r="I3" s="193"/>
      <c r="J3" s="189" t="s">
        <v>961</v>
      </c>
      <c r="K3" s="191" t="s">
        <v>962</v>
      </c>
      <c r="L3" s="408"/>
      <c r="M3" s="408"/>
    </row>
    <row r="4" spans="1:13" ht="11.25">
      <c r="A4" s="164">
        <v>1</v>
      </c>
      <c r="B4" s="377" t="s">
        <v>121</v>
      </c>
      <c r="C4" s="160">
        <v>7</v>
      </c>
      <c r="D4" s="346">
        <v>14</v>
      </c>
      <c r="E4" s="160">
        <v>3</v>
      </c>
      <c r="F4" s="160">
        <v>11</v>
      </c>
      <c r="G4" s="160">
        <v>4</v>
      </c>
      <c r="H4" s="163">
        <v>8</v>
      </c>
      <c r="I4" s="187"/>
      <c r="J4" s="166">
        <v>40</v>
      </c>
      <c r="K4" s="163">
        <v>19</v>
      </c>
      <c r="L4" s="408"/>
      <c r="M4" s="408"/>
    </row>
    <row r="5" spans="1:13" ht="11.25">
      <c r="A5" s="166">
        <v>2</v>
      </c>
      <c r="B5" s="378" t="s">
        <v>1103</v>
      </c>
      <c r="C5" s="346">
        <v>7</v>
      </c>
      <c r="D5" s="346">
        <v>9</v>
      </c>
      <c r="E5" s="346">
        <v>2</v>
      </c>
      <c r="F5" s="346">
        <v>10</v>
      </c>
      <c r="G5" s="346">
        <v>2</v>
      </c>
      <c r="H5" s="196">
        <v>5</v>
      </c>
      <c r="I5" s="187"/>
      <c r="J5" s="166">
        <v>7</v>
      </c>
      <c r="K5" s="163">
        <v>5</v>
      </c>
      <c r="L5" s="408"/>
      <c r="M5" s="408"/>
    </row>
    <row r="6" spans="1:13" ht="11.25">
      <c r="A6" s="164">
        <v>3</v>
      </c>
      <c r="B6" s="377" t="s">
        <v>124</v>
      </c>
      <c r="C6" s="160">
        <v>6</v>
      </c>
      <c r="D6" s="160">
        <v>8</v>
      </c>
      <c r="E6" s="160">
        <v>4</v>
      </c>
      <c r="F6" s="160">
        <v>27</v>
      </c>
      <c r="G6" s="160">
        <v>6</v>
      </c>
      <c r="H6" s="163">
        <v>13</v>
      </c>
      <c r="I6" s="187"/>
      <c r="J6" s="166">
        <v>36</v>
      </c>
      <c r="K6" s="163">
        <v>51</v>
      </c>
      <c r="L6" s="408"/>
      <c r="M6" s="408"/>
    </row>
    <row r="7" spans="1:13" ht="11.25">
      <c r="A7" s="166">
        <v>4</v>
      </c>
      <c r="B7" s="228" t="s">
        <v>175</v>
      </c>
      <c r="C7" s="160">
        <v>9</v>
      </c>
      <c r="D7" s="160">
        <v>11</v>
      </c>
      <c r="E7" s="160">
        <v>3</v>
      </c>
      <c r="F7" s="160">
        <v>17</v>
      </c>
      <c r="G7" s="160">
        <v>7</v>
      </c>
      <c r="H7" s="163">
        <v>9</v>
      </c>
      <c r="I7" s="187"/>
      <c r="J7" s="166">
        <v>17</v>
      </c>
      <c r="K7" s="163">
        <v>27</v>
      </c>
      <c r="L7" s="408"/>
      <c r="M7" s="408"/>
    </row>
    <row r="8" spans="1:13" ht="11.25">
      <c r="A8" s="164">
        <v>5</v>
      </c>
      <c r="B8" s="377" t="s">
        <v>128</v>
      </c>
      <c r="C8" s="160">
        <v>6</v>
      </c>
      <c r="D8" s="160">
        <v>13</v>
      </c>
      <c r="E8" s="160">
        <v>4</v>
      </c>
      <c r="F8" s="160">
        <v>20</v>
      </c>
      <c r="G8" s="160">
        <v>6</v>
      </c>
      <c r="H8" s="163">
        <v>10</v>
      </c>
      <c r="I8" s="187"/>
      <c r="J8" s="166">
        <v>45</v>
      </c>
      <c r="K8" s="163">
        <v>33</v>
      </c>
      <c r="L8" s="408"/>
      <c r="M8" s="408"/>
    </row>
    <row r="9" spans="1:13" ht="11.25">
      <c r="A9" s="166">
        <v>6</v>
      </c>
      <c r="B9" s="378" t="s">
        <v>1102</v>
      </c>
      <c r="C9" s="160">
        <v>6</v>
      </c>
      <c r="D9" s="160">
        <v>10</v>
      </c>
      <c r="E9" s="160">
        <v>3</v>
      </c>
      <c r="F9" s="160">
        <v>13</v>
      </c>
      <c r="G9" s="160">
        <v>2</v>
      </c>
      <c r="H9" s="163">
        <v>5</v>
      </c>
      <c r="I9" s="187"/>
      <c r="J9" s="166">
        <v>5</v>
      </c>
      <c r="K9" s="163">
        <v>2</v>
      </c>
      <c r="L9" s="408"/>
      <c r="M9" s="408"/>
    </row>
    <row r="10" spans="1:13" ht="11.25">
      <c r="A10" s="164">
        <v>7</v>
      </c>
      <c r="B10" s="377" t="s">
        <v>125</v>
      </c>
      <c r="C10" s="160">
        <v>6</v>
      </c>
      <c r="D10" s="160">
        <v>10</v>
      </c>
      <c r="E10" s="160">
        <v>3</v>
      </c>
      <c r="F10" s="160">
        <v>26</v>
      </c>
      <c r="G10" s="160">
        <v>5</v>
      </c>
      <c r="H10" s="163">
        <v>11</v>
      </c>
      <c r="I10" s="187"/>
      <c r="J10" s="166">
        <v>52</v>
      </c>
      <c r="K10" s="163">
        <v>31</v>
      </c>
      <c r="L10" s="408"/>
      <c r="M10" s="408"/>
    </row>
    <row r="11" spans="1:13" ht="11.25">
      <c r="A11" s="166">
        <v>8</v>
      </c>
      <c r="B11" s="377" t="s">
        <v>120</v>
      </c>
      <c r="C11" s="160">
        <v>7</v>
      </c>
      <c r="D11" s="381">
        <v>15</v>
      </c>
      <c r="E11" s="160">
        <v>4</v>
      </c>
      <c r="F11" s="160">
        <v>16</v>
      </c>
      <c r="G11" s="160">
        <v>6</v>
      </c>
      <c r="H11" s="163">
        <v>8</v>
      </c>
      <c r="I11" s="187"/>
      <c r="J11" s="166">
        <v>39</v>
      </c>
      <c r="K11" s="163">
        <v>48</v>
      </c>
      <c r="L11" s="408"/>
      <c r="M11" s="408"/>
    </row>
    <row r="12" spans="1:13" ht="11.25">
      <c r="A12" s="164">
        <v>9</v>
      </c>
      <c r="B12" s="377" t="s">
        <v>126</v>
      </c>
      <c r="C12" s="160">
        <v>4</v>
      </c>
      <c r="D12" s="160">
        <v>10</v>
      </c>
      <c r="E12" s="160">
        <v>4</v>
      </c>
      <c r="F12" s="381">
        <v>31</v>
      </c>
      <c r="G12" s="160">
        <v>7</v>
      </c>
      <c r="H12" s="163">
        <v>12</v>
      </c>
      <c r="I12" s="187"/>
      <c r="J12" s="166">
        <v>42</v>
      </c>
      <c r="K12" s="163">
        <v>37</v>
      </c>
      <c r="L12" s="408"/>
      <c r="M12" s="408"/>
    </row>
    <row r="13" spans="1:13" ht="11.25">
      <c r="A13" s="166">
        <v>10</v>
      </c>
      <c r="B13" s="227" t="s">
        <v>443</v>
      </c>
      <c r="C13" s="160">
        <v>5</v>
      </c>
      <c r="D13" s="160">
        <v>10</v>
      </c>
      <c r="E13" s="160">
        <v>3</v>
      </c>
      <c r="F13" s="160">
        <v>18</v>
      </c>
      <c r="G13" s="160">
        <v>5</v>
      </c>
      <c r="H13" s="163">
        <v>7</v>
      </c>
      <c r="I13" s="187"/>
      <c r="J13" s="166">
        <v>23</v>
      </c>
      <c r="K13" s="163">
        <v>26</v>
      </c>
      <c r="L13" s="408"/>
      <c r="M13" s="408"/>
    </row>
    <row r="14" spans="1:13" ht="11.25">
      <c r="A14" s="164">
        <v>11</v>
      </c>
      <c r="B14" s="377" t="s">
        <v>122</v>
      </c>
      <c r="C14" s="160">
        <v>7</v>
      </c>
      <c r="D14" s="160">
        <v>13</v>
      </c>
      <c r="E14" s="346">
        <v>4</v>
      </c>
      <c r="F14" s="160">
        <v>20</v>
      </c>
      <c r="G14" s="160">
        <v>6</v>
      </c>
      <c r="H14" s="196">
        <v>13</v>
      </c>
      <c r="I14" s="187"/>
      <c r="J14" s="166">
        <v>42</v>
      </c>
      <c r="K14" s="163">
        <v>26</v>
      </c>
      <c r="L14" s="408"/>
      <c r="M14" s="408"/>
    </row>
    <row r="15" spans="1:13" ht="11.25">
      <c r="A15" s="166">
        <v>12</v>
      </c>
      <c r="B15" s="377" t="s">
        <v>132</v>
      </c>
      <c r="C15" s="381">
        <v>10</v>
      </c>
      <c r="D15" s="160">
        <v>12</v>
      </c>
      <c r="E15" s="160">
        <v>4</v>
      </c>
      <c r="F15" s="160">
        <v>26</v>
      </c>
      <c r="G15" s="160">
        <v>6</v>
      </c>
      <c r="H15" s="163">
        <v>8</v>
      </c>
      <c r="I15" s="187"/>
      <c r="J15" s="166">
        <v>21</v>
      </c>
      <c r="K15" s="163">
        <v>33</v>
      </c>
      <c r="L15" s="408"/>
      <c r="M15" s="408"/>
    </row>
    <row r="16" spans="1:13" ht="11.25">
      <c r="A16" s="164">
        <v>13</v>
      </c>
      <c r="B16" s="378" t="s">
        <v>1146</v>
      </c>
      <c r="C16" s="160">
        <v>3</v>
      </c>
      <c r="D16" s="346">
        <v>5</v>
      </c>
      <c r="E16" s="346">
        <v>2</v>
      </c>
      <c r="F16" s="346">
        <v>9</v>
      </c>
      <c r="G16" s="464">
        <v>4</v>
      </c>
      <c r="H16" s="163">
        <v>8</v>
      </c>
      <c r="I16" s="187"/>
      <c r="J16" s="166">
        <v>5</v>
      </c>
      <c r="K16" s="163">
        <v>6</v>
      </c>
      <c r="L16" s="408"/>
      <c r="M16" s="408"/>
    </row>
    <row r="17" spans="1:13" ht="11.25">
      <c r="A17" s="166">
        <v>14</v>
      </c>
      <c r="B17" s="378" t="s">
        <v>1147</v>
      </c>
      <c r="C17" s="160">
        <v>3</v>
      </c>
      <c r="D17" s="346">
        <v>4</v>
      </c>
      <c r="E17" s="346">
        <v>2</v>
      </c>
      <c r="F17" s="346">
        <v>23</v>
      </c>
      <c r="G17" s="346">
        <v>7</v>
      </c>
      <c r="H17" s="163">
        <v>7</v>
      </c>
      <c r="I17" s="187"/>
      <c r="J17" s="166">
        <v>2</v>
      </c>
      <c r="K17" s="163">
        <v>4</v>
      </c>
      <c r="L17" s="408"/>
      <c r="M17" s="408"/>
    </row>
    <row r="18" spans="1:13" ht="11.25">
      <c r="A18" s="164">
        <v>15</v>
      </c>
      <c r="B18" s="409" t="s">
        <v>129</v>
      </c>
      <c r="C18" s="374">
        <v>8</v>
      </c>
      <c r="D18" s="465">
        <v>14</v>
      </c>
      <c r="E18" s="465">
        <v>4</v>
      </c>
      <c r="F18" s="465">
        <v>18</v>
      </c>
      <c r="G18" s="465">
        <v>7</v>
      </c>
      <c r="H18" s="410">
        <v>7</v>
      </c>
      <c r="I18" s="187"/>
      <c r="J18" s="376">
        <v>38</v>
      </c>
      <c r="K18" s="375">
        <v>25</v>
      </c>
      <c r="L18" s="408"/>
      <c r="M18" s="408"/>
    </row>
    <row r="19" spans="1:13" ht="11.25">
      <c r="A19" s="166">
        <v>16</v>
      </c>
      <c r="B19" s="227" t="s">
        <v>119</v>
      </c>
      <c r="C19" s="160">
        <v>6</v>
      </c>
      <c r="D19" s="160">
        <v>12</v>
      </c>
      <c r="E19" s="160">
        <v>5</v>
      </c>
      <c r="F19" s="160">
        <v>19</v>
      </c>
      <c r="G19" s="160">
        <v>7</v>
      </c>
      <c r="H19" s="163">
        <v>9</v>
      </c>
      <c r="I19" s="187"/>
      <c r="J19" s="166">
        <v>41</v>
      </c>
      <c r="K19" s="163">
        <v>42</v>
      </c>
      <c r="L19" s="408"/>
      <c r="M19" s="408"/>
    </row>
    <row r="20" spans="1:11" ht="11.25">
      <c r="A20" s="164">
        <v>17</v>
      </c>
      <c r="B20" s="227" t="s">
        <v>436</v>
      </c>
      <c r="C20" s="160">
        <v>5</v>
      </c>
      <c r="D20" s="160">
        <v>7</v>
      </c>
      <c r="E20" s="160">
        <v>2</v>
      </c>
      <c r="F20" s="160">
        <v>19</v>
      </c>
      <c r="G20" s="379">
        <v>15</v>
      </c>
      <c r="H20" s="382">
        <v>24</v>
      </c>
      <c r="I20" s="187"/>
      <c r="J20" s="166">
        <v>19</v>
      </c>
      <c r="K20" s="163">
        <v>24</v>
      </c>
    </row>
    <row r="21" spans="1:11" ht="11.25">
      <c r="A21" s="166">
        <v>18</v>
      </c>
      <c r="B21" s="227" t="s">
        <v>965</v>
      </c>
      <c r="C21" s="160">
        <v>3</v>
      </c>
      <c r="D21" s="160">
        <v>7</v>
      </c>
      <c r="E21" s="160">
        <v>4</v>
      </c>
      <c r="F21" s="160">
        <v>13</v>
      </c>
      <c r="G21" s="160">
        <v>4</v>
      </c>
      <c r="H21" s="163">
        <v>6</v>
      </c>
      <c r="I21" s="187"/>
      <c r="J21" s="166">
        <v>8</v>
      </c>
      <c r="K21" s="163">
        <v>11</v>
      </c>
    </row>
    <row r="22" spans="1:11" ht="11.25">
      <c r="A22" s="164">
        <v>19</v>
      </c>
      <c r="B22" s="227" t="s">
        <v>964</v>
      </c>
      <c r="C22" s="160">
        <v>6</v>
      </c>
      <c r="D22" s="160">
        <v>8</v>
      </c>
      <c r="E22" s="160">
        <v>3</v>
      </c>
      <c r="F22" s="160">
        <v>12</v>
      </c>
      <c r="G22" s="160">
        <v>5</v>
      </c>
      <c r="H22" s="163">
        <v>11</v>
      </c>
      <c r="I22" s="187"/>
      <c r="J22" s="166">
        <v>13</v>
      </c>
      <c r="K22" s="163">
        <v>14</v>
      </c>
    </row>
    <row r="23" spans="1:11" ht="11.25">
      <c r="A23" s="166">
        <v>20</v>
      </c>
      <c r="B23" s="228" t="s">
        <v>123</v>
      </c>
      <c r="C23" s="160">
        <v>6</v>
      </c>
      <c r="D23" s="160">
        <v>11</v>
      </c>
      <c r="E23" s="160">
        <v>2</v>
      </c>
      <c r="F23" s="160">
        <v>15</v>
      </c>
      <c r="G23" s="160">
        <v>6</v>
      </c>
      <c r="H23" s="163">
        <v>8</v>
      </c>
      <c r="I23" s="187"/>
      <c r="J23" s="166">
        <v>14</v>
      </c>
      <c r="K23" s="163">
        <v>14</v>
      </c>
    </row>
    <row r="24" spans="1:11" ht="11.25">
      <c r="A24" s="164">
        <v>21</v>
      </c>
      <c r="B24" s="228" t="s">
        <v>1016</v>
      </c>
      <c r="C24" s="160">
        <v>2</v>
      </c>
      <c r="D24" s="160">
        <v>7</v>
      </c>
      <c r="E24" s="160">
        <v>3</v>
      </c>
      <c r="F24" s="160">
        <v>9</v>
      </c>
      <c r="G24" s="160">
        <v>4</v>
      </c>
      <c r="H24" s="163">
        <v>7</v>
      </c>
      <c r="I24" s="187"/>
      <c r="J24" s="166">
        <v>6</v>
      </c>
      <c r="K24" s="163">
        <v>3</v>
      </c>
    </row>
    <row r="25" spans="1:11" ht="11.25">
      <c r="A25" s="166">
        <v>22</v>
      </c>
      <c r="B25" s="162" t="s">
        <v>176</v>
      </c>
      <c r="C25" s="160">
        <v>3</v>
      </c>
      <c r="D25" s="160">
        <v>8</v>
      </c>
      <c r="E25" s="160">
        <v>2</v>
      </c>
      <c r="F25" s="160">
        <v>10</v>
      </c>
      <c r="G25" s="160">
        <v>5</v>
      </c>
      <c r="H25" s="163">
        <v>8</v>
      </c>
      <c r="I25" s="188"/>
      <c r="J25" s="166">
        <v>7</v>
      </c>
      <c r="K25" s="163">
        <v>7</v>
      </c>
    </row>
    <row r="26" spans="1:11" ht="11.25">
      <c r="A26" s="164">
        <v>23</v>
      </c>
      <c r="B26" s="228" t="s">
        <v>1051</v>
      </c>
      <c r="C26" s="160">
        <v>5</v>
      </c>
      <c r="D26" s="161">
        <v>9</v>
      </c>
      <c r="E26" s="160">
        <v>3</v>
      </c>
      <c r="F26" s="160">
        <v>11</v>
      </c>
      <c r="G26" s="160">
        <v>3</v>
      </c>
      <c r="H26" s="163">
        <v>8</v>
      </c>
      <c r="I26" s="187"/>
      <c r="J26" s="166">
        <v>6</v>
      </c>
      <c r="K26" s="163">
        <v>5</v>
      </c>
    </row>
    <row r="27" spans="1:11" ht="11.25">
      <c r="A27" s="166">
        <v>24</v>
      </c>
      <c r="B27" s="228" t="s">
        <v>1052</v>
      </c>
      <c r="C27" s="160">
        <v>3</v>
      </c>
      <c r="D27" s="160">
        <v>8</v>
      </c>
      <c r="E27" s="160">
        <v>3</v>
      </c>
      <c r="F27" s="160">
        <v>9</v>
      </c>
      <c r="G27" s="160">
        <v>4</v>
      </c>
      <c r="H27" s="163">
        <v>7</v>
      </c>
      <c r="I27" s="187"/>
      <c r="J27" s="166">
        <v>11</v>
      </c>
      <c r="K27" s="163">
        <v>6</v>
      </c>
    </row>
    <row r="28" spans="1:11" ht="11.25">
      <c r="A28" s="164">
        <v>25</v>
      </c>
      <c r="B28" s="378" t="s">
        <v>140</v>
      </c>
      <c r="C28" s="346">
        <v>7</v>
      </c>
      <c r="D28" s="160">
        <v>13</v>
      </c>
      <c r="E28" s="160">
        <v>5</v>
      </c>
      <c r="F28" s="160">
        <v>14</v>
      </c>
      <c r="G28" s="160">
        <v>4</v>
      </c>
      <c r="H28" s="163">
        <v>9</v>
      </c>
      <c r="I28" s="187"/>
      <c r="J28" s="166">
        <v>22</v>
      </c>
      <c r="K28" s="163">
        <v>8</v>
      </c>
    </row>
    <row r="29" spans="1:11" ht="11.25">
      <c r="A29" s="166">
        <v>26</v>
      </c>
      <c r="B29" s="227" t="s">
        <v>247</v>
      </c>
      <c r="C29" s="160">
        <v>6</v>
      </c>
      <c r="D29" s="160">
        <v>10</v>
      </c>
      <c r="E29" s="160">
        <v>5</v>
      </c>
      <c r="F29" s="160">
        <v>17</v>
      </c>
      <c r="G29" s="160">
        <v>7</v>
      </c>
      <c r="H29" s="196">
        <v>19</v>
      </c>
      <c r="I29" s="194"/>
      <c r="J29" s="195">
        <v>23</v>
      </c>
      <c r="K29" s="196">
        <v>23</v>
      </c>
    </row>
    <row r="30" spans="1:11" ht="11.25">
      <c r="A30" s="164">
        <v>27</v>
      </c>
      <c r="B30" s="159" t="s">
        <v>786</v>
      </c>
      <c r="C30" s="160">
        <v>4</v>
      </c>
      <c r="D30" s="160">
        <v>8</v>
      </c>
      <c r="E30" s="160">
        <v>2</v>
      </c>
      <c r="F30" s="160">
        <v>10</v>
      </c>
      <c r="G30" s="160">
        <v>2</v>
      </c>
      <c r="H30" s="163">
        <v>4</v>
      </c>
      <c r="I30" s="187"/>
      <c r="J30" s="166">
        <v>2</v>
      </c>
      <c r="K30" s="163">
        <v>2</v>
      </c>
    </row>
    <row r="31" spans="1:11" ht="11.25">
      <c r="A31" s="166">
        <v>28</v>
      </c>
      <c r="B31" s="159" t="s">
        <v>444</v>
      </c>
      <c r="C31" s="160">
        <v>4</v>
      </c>
      <c r="D31" s="160">
        <v>12</v>
      </c>
      <c r="E31" s="160">
        <v>3</v>
      </c>
      <c r="F31" s="160">
        <v>13</v>
      </c>
      <c r="G31" s="161">
        <v>4</v>
      </c>
      <c r="H31" s="163">
        <v>10</v>
      </c>
      <c r="I31" s="187"/>
      <c r="J31" s="166">
        <v>9</v>
      </c>
      <c r="K31" s="163">
        <v>8</v>
      </c>
    </row>
    <row r="32" spans="1:11" ht="11.25">
      <c r="A32" s="164">
        <v>29</v>
      </c>
      <c r="B32" s="159" t="s">
        <v>445</v>
      </c>
      <c r="C32" s="160">
        <v>6</v>
      </c>
      <c r="D32" s="160">
        <v>7</v>
      </c>
      <c r="E32" s="160">
        <v>3</v>
      </c>
      <c r="F32" s="161">
        <v>28</v>
      </c>
      <c r="G32" s="380">
        <v>15</v>
      </c>
      <c r="H32" s="165">
        <v>15</v>
      </c>
      <c r="I32" s="188"/>
      <c r="J32" s="166">
        <v>12</v>
      </c>
      <c r="K32" s="163">
        <v>6</v>
      </c>
    </row>
    <row r="33" spans="1:11" ht="11.25">
      <c r="A33" s="166">
        <v>30</v>
      </c>
      <c r="B33" s="159" t="s">
        <v>435</v>
      </c>
      <c r="C33" s="160">
        <v>5</v>
      </c>
      <c r="D33" s="160">
        <v>6</v>
      </c>
      <c r="E33" s="160">
        <v>3</v>
      </c>
      <c r="F33" s="160">
        <v>15</v>
      </c>
      <c r="G33" s="160">
        <v>6</v>
      </c>
      <c r="H33" s="163">
        <v>12</v>
      </c>
      <c r="I33" s="187"/>
      <c r="J33" s="166">
        <v>6</v>
      </c>
      <c r="K33" s="163">
        <v>6</v>
      </c>
    </row>
    <row r="34" spans="1:11" ht="11.25">
      <c r="A34" s="164">
        <v>31</v>
      </c>
      <c r="B34" s="159" t="s">
        <v>787</v>
      </c>
      <c r="C34" s="160">
        <v>4</v>
      </c>
      <c r="D34" s="160">
        <v>9</v>
      </c>
      <c r="E34" s="160">
        <v>3</v>
      </c>
      <c r="F34" s="160">
        <v>14</v>
      </c>
      <c r="G34" s="160">
        <v>3</v>
      </c>
      <c r="H34" s="163">
        <v>6</v>
      </c>
      <c r="I34" s="187"/>
      <c r="J34" s="166">
        <v>3</v>
      </c>
      <c r="K34" s="163">
        <v>4</v>
      </c>
    </row>
    <row r="35" spans="1:11" ht="11.25">
      <c r="A35" s="166">
        <v>32</v>
      </c>
      <c r="B35" s="159" t="s">
        <v>438</v>
      </c>
      <c r="C35" s="160">
        <v>3</v>
      </c>
      <c r="D35" s="160">
        <v>7</v>
      </c>
      <c r="E35" s="160">
        <v>2</v>
      </c>
      <c r="F35" s="160">
        <v>14</v>
      </c>
      <c r="G35" s="160">
        <v>10</v>
      </c>
      <c r="H35" s="163">
        <v>10</v>
      </c>
      <c r="I35" s="187"/>
      <c r="J35" s="166">
        <v>8</v>
      </c>
      <c r="K35" s="163">
        <v>11</v>
      </c>
    </row>
    <row r="36" spans="1:11" ht="11.25">
      <c r="A36" s="164">
        <v>33</v>
      </c>
      <c r="B36" s="159" t="s">
        <v>790</v>
      </c>
      <c r="C36" s="160">
        <v>4</v>
      </c>
      <c r="D36" s="160">
        <v>5</v>
      </c>
      <c r="E36" s="161">
        <v>1</v>
      </c>
      <c r="F36" s="160">
        <v>10</v>
      </c>
      <c r="G36" s="160">
        <v>2</v>
      </c>
      <c r="H36" s="163">
        <v>7</v>
      </c>
      <c r="I36" s="187"/>
      <c r="J36" s="166">
        <v>2</v>
      </c>
      <c r="K36" s="163">
        <v>2</v>
      </c>
    </row>
    <row r="37" spans="1:11" ht="11.25">
      <c r="A37" s="166">
        <v>34</v>
      </c>
      <c r="B37" s="159" t="s">
        <v>446</v>
      </c>
      <c r="C37" s="160">
        <v>9</v>
      </c>
      <c r="D37" s="160">
        <v>9</v>
      </c>
      <c r="E37" s="160">
        <v>2</v>
      </c>
      <c r="F37" s="160">
        <v>15</v>
      </c>
      <c r="G37" s="160">
        <v>4</v>
      </c>
      <c r="H37" s="163">
        <v>9</v>
      </c>
      <c r="I37" s="187"/>
      <c r="J37" s="166">
        <v>5</v>
      </c>
      <c r="K37" s="163">
        <v>12</v>
      </c>
    </row>
    <row r="38" spans="1:11" ht="11.25">
      <c r="A38" s="164">
        <v>35</v>
      </c>
      <c r="B38" s="159" t="s">
        <v>442</v>
      </c>
      <c r="C38" s="160">
        <v>7</v>
      </c>
      <c r="D38" s="160">
        <v>7</v>
      </c>
      <c r="E38" s="160">
        <v>3</v>
      </c>
      <c r="F38" s="160">
        <v>15</v>
      </c>
      <c r="G38" s="160">
        <v>6</v>
      </c>
      <c r="H38" s="163">
        <v>8</v>
      </c>
      <c r="I38" s="187"/>
      <c r="J38" s="166">
        <v>11</v>
      </c>
      <c r="K38" s="163">
        <v>4</v>
      </c>
    </row>
    <row r="39" spans="1:11" ht="11.25">
      <c r="A39" s="166">
        <v>36</v>
      </c>
      <c r="B39" s="159" t="s">
        <v>133</v>
      </c>
      <c r="C39" s="160">
        <v>7</v>
      </c>
      <c r="D39" s="160">
        <v>10</v>
      </c>
      <c r="E39" s="160">
        <v>3</v>
      </c>
      <c r="F39" s="160">
        <v>30</v>
      </c>
      <c r="G39" s="160">
        <v>6</v>
      </c>
      <c r="H39" s="163">
        <v>6</v>
      </c>
      <c r="I39" s="187"/>
      <c r="J39" s="166">
        <v>21</v>
      </c>
      <c r="K39" s="163">
        <v>14</v>
      </c>
    </row>
    <row r="40" spans="1:11" ht="11.25">
      <c r="A40" s="164">
        <v>37</v>
      </c>
      <c r="B40" s="159" t="s">
        <v>791</v>
      </c>
      <c r="C40" s="161">
        <v>3</v>
      </c>
      <c r="D40" s="160">
        <v>5</v>
      </c>
      <c r="E40" s="160">
        <v>1</v>
      </c>
      <c r="F40" s="160">
        <v>8</v>
      </c>
      <c r="G40" s="160">
        <v>2</v>
      </c>
      <c r="H40" s="163">
        <v>7</v>
      </c>
      <c r="I40" s="187"/>
      <c r="J40" s="166">
        <v>2</v>
      </c>
      <c r="K40" s="163">
        <v>2</v>
      </c>
    </row>
    <row r="41" spans="1:11" ht="11.25">
      <c r="A41" s="166">
        <v>38</v>
      </c>
      <c r="B41" s="159" t="s">
        <v>440</v>
      </c>
      <c r="C41" s="160">
        <v>5</v>
      </c>
      <c r="D41" s="160">
        <v>6</v>
      </c>
      <c r="E41" s="160">
        <v>3</v>
      </c>
      <c r="F41" s="160">
        <v>13</v>
      </c>
      <c r="G41" s="160">
        <v>4</v>
      </c>
      <c r="H41" s="163">
        <v>8</v>
      </c>
      <c r="I41" s="187"/>
      <c r="J41" s="166">
        <v>9</v>
      </c>
      <c r="K41" s="163">
        <v>20</v>
      </c>
    </row>
    <row r="42" spans="1:11" ht="11.25">
      <c r="A42" s="164">
        <v>39</v>
      </c>
      <c r="B42" s="159" t="s">
        <v>141</v>
      </c>
      <c r="C42" s="160">
        <v>4</v>
      </c>
      <c r="D42" s="160">
        <v>7</v>
      </c>
      <c r="E42" s="381">
        <v>6</v>
      </c>
      <c r="F42" s="160">
        <v>13</v>
      </c>
      <c r="G42" s="160">
        <v>4</v>
      </c>
      <c r="H42" s="163">
        <v>10</v>
      </c>
      <c r="I42" s="187"/>
      <c r="J42" s="166">
        <v>16</v>
      </c>
      <c r="K42" s="163">
        <v>13</v>
      </c>
    </row>
    <row r="43" spans="1:11" ht="11.25">
      <c r="A43" s="166">
        <v>40</v>
      </c>
      <c r="B43" s="159" t="s">
        <v>789</v>
      </c>
      <c r="C43" s="160">
        <v>4</v>
      </c>
      <c r="D43" s="160">
        <v>9</v>
      </c>
      <c r="E43" s="160">
        <v>3</v>
      </c>
      <c r="F43" s="160">
        <v>9</v>
      </c>
      <c r="G43" s="160">
        <v>3</v>
      </c>
      <c r="H43" s="163">
        <v>9</v>
      </c>
      <c r="I43" s="187"/>
      <c r="J43" s="166">
        <v>6</v>
      </c>
      <c r="K43" s="163">
        <v>6</v>
      </c>
    </row>
    <row r="44" spans="1:11" ht="11.25">
      <c r="A44" s="164">
        <v>41</v>
      </c>
      <c r="B44" s="159" t="s">
        <v>788</v>
      </c>
      <c r="C44" s="160">
        <v>4</v>
      </c>
      <c r="D44" s="160">
        <v>9</v>
      </c>
      <c r="E44" s="160">
        <v>3</v>
      </c>
      <c r="F44" s="160">
        <v>5</v>
      </c>
      <c r="G44" s="160">
        <v>3</v>
      </c>
      <c r="H44" s="163">
        <v>8</v>
      </c>
      <c r="I44" s="187"/>
      <c r="J44" s="166">
        <v>1</v>
      </c>
      <c r="K44" s="163">
        <v>2</v>
      </c>
    </row>
    <row r="45" spans="1:11" ht="11.25">
      <c r="A45" s="166">
        <v>42</v>
      </c>
      <c r="B45" s="159" t="s">
        <v>792</v>
      </c>
      <c r="C45" s="160">
        <v>3</v>
      </c>
      <c r="D45" s="160">
        <v>4</v>
      </c>
      <c r="E45" s="160">
        <v>2</v>
      </c>
      <c r="F45" s="160">
        <v>8</v>
      </c>
      <c r="G45" s="160">
        <v>3</v>
      </c>
      <c r="H45" s="163">
        <v>7</v>
      </c>
      <c r="I45" s="187"/>
      <c r="J45" s="166">
        <v>3</v>
      </c>
      <c r="K45" s="163">
        <v>3</v>
      </c>
    </row>
    <row r="46" spans="1:11" ht="11.25">
      <c r="A46" s="164">
        <v>43</v>
      </c>
      <c r="B46" s="159" t="s">
        <v>793</v>
      </c>
      <c r="C46" s="160">
        <v>3</v>
      </c>
      <c r="D46" s="160">
        <v>5</v>
      </c>
      <c r="E46" s="160">
        <v>2</v>
      </c>
      <c r="F46" s="160">
        <v>7</v>
      </c>
      <c r="G46" s="160">
        <v>4</v>
      </c>
      <c r="H46" s="163">
        <v>8</v>
      </c>
      <c r="I46" s="187"/>
      <c r="J46" s="166">
        <v>4</v>
      </c>
      <c r="K46" s="163">
        <v>2</v>
      </c>
    </row>
    <row r="47" spans="1:11" ht="11.25">
      <c r="A47" s="166">
        <v>44</v>
      </c>
      <c r="B47" s="159" t="s">
        <v>245</v>
      </c>
      <c r="C47" s="160">
        <v>2</v>
      </c>
      <c r="D47" s="160">
        <v>5</v>
      </c>
      <c r="E47" s="160">
        <v>2</v>
      </c>
      <c r="F47" s="160">
        <v>12</v>
      </c>
      <c r="G47" s="226">
        <v>12</v>
      </c>
      <c r="H47" s="165">
        <v>14</v>
      </c>
      <c r="I47" s="187"/>
      <c r="J47" s="166">
        <v>5</v>
      </c>
      <c r="K47" s="163">
        <v>7</v>
      </c>
    </row>
    <row r="48" spans="1:11" ht="11.25">
      <c r="A48" s="164">
        <v>45</v>
      </c>
      <c r="B48" s="159" t="s">
        <v>434</v>
      </c>
      <c r="C48" s="160">
        <v>5</v>
      </c>
      <c r="D48" s="160">
        <v>7</v>
      </c>
      <c r="E48" s="160">
        <v>3</v>
      </c>
      <c r="F48" s="160">
        <v>13</v>
      </c>
      <c r="G48" s="160">
        <v>6</v>
      </c>
      <c r="H48" s="163">
        <v>15</v>
      </c>
      <c r="I48" s="187"/>
      <c r="J48" s="166">
        <v>12</v>
      </c>
      <c r="K48" s="163">
        <v>23</v>
      </c>
    </row>
    <row r="49" spans="1:11" ht="11.25">
      <c r="A49" s="166">
        <v>46</v>
      </c>
      <c r="B49" s="159" t="s">
        <v>246</v>
      </c>
      <c r="C49" s="161">
        <v>2</v>
      </c>
      <c r="D49" s="160">
        <v>3</v>
      </c>
      <c r="E49" s="160">
        <v>2</v>
      </c>
      <c r="F49" s="160">
        <v>14</v>
      </c>
      <c r="G49" s="160">
        <v>8</v>
      </c>
      <c r="H49" s="163">
        <v>8</v>
      </c>
      <c r="I49" s="187"/>
      <c r="J49" s="166">
        <v>5</v>
      </c>
      <c r="K49" s="163">
        <v>9</v>
      </c>
    </row>
    <row r="50" spans="1:11" ht="11.25">
      <c r="A50" s="164">
        <v>47</v>
      </c>
      <c r="B50" s="159" t="s">
        <v>441</v>
      </c>
      <c r="C50" s="160">
        <v>5</v>
      </c>
      <c r="D50" s="160">
        <v>5</v>
      </c>
      <c r="E50" s="160">
        <v>2</v>
      </c>
      <c r="F50" s="160">
        <v>8</v>
      </c>
      <c r="G50" s="160">
        <v>3</v>
      </c>
      <c r="H50" s="163">
        <v>11</v>
      </c>
      <c r="I50" s="187"/>
      <c r="J50" s="166">
        <v>6</v>
      </c>
      <c r="K50" s="163">
        <v>11</v>
      </c>
    </row>
    <row r="51" spans="1:11" ht="11.25">
      <c r="A51" s="166">
        <v>48</v>
      </c>
      <c r="B51" s="162" t="s">
        <v>138</v>
      </c>
      <c r="C51" s="160">
        <v>4</v>
      </c>
      <c r="D51" s="160">
        <v>13</v>
      </c>
      <c r="E51" s="160">
        <v>2</v>
      </c>
      <c r="F51" s="160">
        <v>16</v>
      </c>
      <c r="G51" s="160">
        <v>5</v>
      </c>
      <c r="H51" s="163">
        <v>6</v>
      </c>
      <c r="I51" s="187"/>
      <c r="J51" s="166">
        <v>13</v>
      </c>
      <c r="K51" s="163">
        <v>16</v>
      </c>
    </row>
    <row r="52" spans="1:11" ht="11.25">
      <c r="A52" s="164">
        <v>49</v>
      </c>
      <c r="B52" s="162" t="s">
        <v>136</v>
      </c>
      <c r="C52" s="160">
        <v>7</v>
      </c>
      <c r="D52" s="160">
        <v>11</v>
      </c>
      <c r="E52" s="160">
        <v>2</v>
      </c>
      <c r="F52" s="160">
        <v>13</v>
      </c>
      <c r="G52" s="160">
        <v>4</v>
      </c>
      <c r="H52" s="165">
        <v>7</v>
      </c>
      <c r="I52" s="188"/>
      <c r="J52" s="166">
        <v>8</v>
      </c>
      <c r="K52" s="163">
        <v>8</v>
      </c>
    </row>
    <row r="53" spans="1:11" ht="11.25">
      <c r="A53" s="166">
        <v>50</v>
      </c>
      <c r="B53" s="162" t="s">
        <v>135</v>
      </c>
      <c r="C53" s="160">
        <v>5</v>
      </c>
      <c r="D53" s="160">
        <v>7</v>
      </c>
      <c r="E53" s="160">
        <v>2</v>
      </c>
      <c r="F53" s="161">
        <v>12</v>
      </c>
      <c r="G53" s="160">
        <v>3</v>
      </c>
      <c r="H53" s="163">
        <v>12</v>
      </c>
      <c r="I53" s="187"/>
      <c r="J53" s="166">
        <v>8</v>
      </c>
      <c r="K53" s="163">
        <v>10</v>
      </c>
    </row>
    <row r="54" spans="1:11" ht="11.25">
      <c r="A54" s="164">
        <v>51</v>
      </c>
      <c r="B54" s="162" t="s">
        <v>130</v>
      </c>
      <c r="C54" s="160">
        <v>4</v>
      </c>
      <c r="D54" s="160">
        <v>8</v>
      </c>
      <c r="E54" s="160">
        <v>3</v>
      </c>
      <c r="F54" s="160">
        <v>20</v>
      </c>
      <c r="G54" s="160">
        <v>11</v>
      </c>
      <c r="H54" s="163">
        <v>12</v>
      </c>
      <c r="I54" s="187"/>
      <c r="J54" s="166">
        <v>4</v>
      </c>
      <c r="K54" s="163">
        <v>12</v>
      </c>
    </row>
    <row r="55" spans="1:11" ht="11.25">
      <c r="A55" s="166">
        <v>52</v>
      </c>
      <c r="B55" s="162" t="s">
        <v>134</v>
      </c>
      <c r="C55" s="160">
        <v>7</v>
      </c>
      <c r="D55" s="160">
        <v>13</v>
      </c>
      <c r="E55" s="160">
        <v>2</v>
      </c>
      <c r="F55" s="160">
        <v>14</v>
      </c>
      <c r="G55" s="160">
        <v>3</v>
      </c>
      <c r="H55" s="163">
        <v>8</v>
      </c>
      <c r="I55" s="187"/>
      <c r="J55" s="166">
        <v>13</v>
      </c>
      <c r="K55" s="163">
        <v>18</v>
      </c>
    </row>
    <row r="56" spans="1:11" ht="11.25">
      <c r="A56" s="164">
        <v>53</v>
      </c>
      <c r="B56" s="162" t="s">
        <v>174</v>
      </c>
      <c r="C56" s="160">
        <v>5</v>
      </c>
      <c r="D56" s="160">
        <v>9</v>
      </c>
      <c r="E56" s="160">
        <v>3</v>
      </c>
      <c r="F56" s="160">
        <v>9</v>
      </c>
      <c r="G56" s="160">
        <v>4</v>
      </c>
      <c r="H56" s="163">
        <v>14</v>
      </c>
      <c r="I56" s="187"/>
      <c r="J56" s="166">
        <v>9</v>
      </c>
      <c r="K56" s="163">
        <v>9</v>
      </c>
    </row>
    <row r="57" spans="1:11" ht="11.25">
      <c r="A57" s="166">
        <v>54</v>
      </c>
      <c r="B57" s="162" t="s">
        <v>137</v>
      </c>
      <c r="C57" s="160">
        <v>7</v>
      </c>
      <c r="D57" s="160">
        <v>11</v>
      </c>
      <c r="E57" s="160">
        <v>2</v>
      </c>
      <c r="F57" s="160">
        <v>24</v>
      </c>
      <c r="G57" s="160">
        <v>5</v>
      </c>
      <c r="H57" s="163">
        <v>8</v>
      </c>
      <c r="I57" s="187"/>
      <c r="J57" s="166">
        <v>3</v>
      </c>
      <c r="K57" s="163">
        <v>6</v>
      </c>
    </row>
    <row r="58" spans="1:11" ht="11.25">
      <c r="A58" s="164">
        <v>55</v>
      </c>
      <c r="B58" s="162" t="s">
        <v>139</v>
      </c>
      <c r="C58" s="160">
        <v>4</v>
      </c>
      <c r="D58" s="160">
        <v>7</v>
      </c>
      <c r="E58" s="160">
        <v>3</v>
      </c>
      <c r="F58" s="160">
        <v>17</v>
      </c>
      <c r="G58" s="160">
        <v>5</v>
      </c>
      <c r="H58" s="163">
        <v>8</v>
      </c>
      <c r="I58" s="187"/>
      <c r="J58" s="166">
        <v>4</v>
      </c>
      <c r="K58" s="163">
        <v>7</v>
      </c>
    </row>
    <row r="59" spans="1:11" ht="11.25">
      <c r="A59" s="166">
        <v>56</v>
      </c>
      <c r="B59" s="162" t="s">
        <v>669</v>
      </c>
      <c r="C59" s="160">
        <v>3</v>
      </c>
      <c r="D59" s="160">
        <v>11</v>
      </c>
      <c r="E59" s="160">
        <v>3</v>
      </c>
      <c r="F59" s="160">
        <v>10</v>
      </c>
      <c r="G59" s="160">
        <v>3</v>
      </c>
      <c r="H59" s="163">
        <v>6</v>
      </c>
      <c r="I59" s="187"/>
      <c r="J59" s="166">
        <v>6</v>
      </c>
      <c r="K59" s="163">
        <v>2</v>
      </c>
    </row>
    <row r="60" spans="1:11" ht="11.25">
      <c r="A60" s="164">
        <v>57</v>
      </c>
      <c r="B60" s="162" t="s">
        <v>142</v>
      </c>
      <c r="C60" s="160">
        <v>4</v>
      </c>
      <c r="D60" s="160">
        <v>6</v>
      </c>
      <c r="E60" s="160">
        <v>3</v>
      </c>
      <c r="F60" s="161">
        <v>7</v>
      </c>
      <c r="G60" s="160">
        <v>4</v>
      </c>
      <c r="H60" s="163">
        <v>7</v>
      </c>
      <c r="I60" s="187"/>
      <c r="J60" s="166">
        <v>3</v>
      </c>
      <c r="K60" s="163">
        <v>7</v>
      </c>
    </row>
    <row r="61" spans="1:11" ht="11.25">
      <c r="A61" s="166">
        <v>58</v>
      </c>
      <c r="B61" s="162" t="s">
        <v>439</v>
      </c>
      <c r="C61" s="160">
        <v>3</v>
      </c>
      <c r="D61" s="160">
        <v>4</v>
      </c>
      <c r="E61" s="160">
        <v>4</v>
      </c>
      <c r="F61" s="161">
        <v>13</v>
      </c>
      <c r="G61" s="161">
        <v>2</v>
      </c>
      <c r="H61" s="163">
        <v>8</v>
      </c>
      <c r="I61" s="187"/>
      <c r="J61" s="166">
        <v>6</v>
      </c>
      <c r="K61" s="163">
        <v>5</v>
      </c>
    </row>
    <row r="62" spans="1:11" ht="11.25">
      <c r="A62" s="164">
        <v>59</v>
      </c>
      <c r="B62" s="162" t="s">
        <v>437</v>
      </c>
      <c r="C62" s="160">
        <v>4</v>
      </c>
      <c r="D62" s="160">
        <v>6</v>
      </c>
      <c r="E62" s="160">
        <v>3</v>
      </c>
      <c r="F62" s="160">
        <v>7</v>
      </c>
      <c r="G62" s="160">
        <v>5</v>
      </c>
      <c r="H62" s="163">
        <v>11</v>
      </c>
      <c r="I62" s="187"/>
      <c r="J62" s="166">
        <v>3</v>
      </c>
      <c r="K62" s="163">
        <v>4</v>
      </c>
    </row>
    <row r="63" spans="1:11" ht="11.25">
      <c r="A63" s="166">
        <v>60</v>
      </c>
      <c r="B63" s="162" t="s">
        <v>781</v>
      </c>
      <c r="C63" s="160">
        <v>4</v>
      </c>
      <c r="D63" s="160">
        <v>4</v>
      </c>
      <c r="E63" s="161">
        <v>1</v>
      </c>
      <c r="F63" s="160">
        <v>15</v>
      </c>
      <c r="G63" s="160">
        <v>3</v>
      </c>
      <c r="H63" s="163">
        <v>7</v>
      </c>
      <c r="I63" s="187"/>
      <c r="J63" s="166">
        <v>3</v>
      </c>
      <c r="K63" s="163">
        <v>1</v>
      </c>
    </row>
    <row r="64" spans="1:11" ht="11.25">
      <c r="A64" s="164">
        <v>61</v>
      </c>
      <c r="B64" s="162" t="s">
        <v>433</v>
      </c>
      <c r="C64" s="160">
        <v>3</v>
      </c>
      <c r="D64" s="160">
        <v>4</v>
      </c>
      <c r="E64" s="160">
        <v>2</v>
      </c>
      <c r="F64" s="160">
        <v>12</v>
      </c>
      <c r="G64" s="160">
        <v>8</v>
      </c>
      <c r="H64" s="163">
        <v>11</v>
      </c>
      <c r="I64" s="187"/>
      <c r="J64" s="166">
        <v>3</v>
      </c>
      <c r="K64" s="163">
        <v>8</v>
      </c>
    </row>
    <row r="65" spans="1:11" ht="11.25">
      <c r="A65" s="166">
        <v>62</v>
      </c>
      <c r="B65" s="162" t="s">
        <v>146</v>
      </c>
      <c r="C65" s="160">
        <v>3</v>
      </c>
      <c r="D65" s="160">
        <v>14</v>
      </c>
      <c r="E65" s="160">
        <v>1</v>
      </c>
      <c r="F65" s="160">
        <v>5</v>
      </c>
      <c r="G65" s="161">
        <v>2</v>
      </c>
      <c r="H65" s="163">
        <v>4</v>
      </c>
      <c r="I65" s="187"/>
      <c r="J65" s="166">
        <v>3</v>
      </c>
      <c r="K65" s="163">
        <v>0</v>
      </c>
    </row>
    <row r="66" spans="1:11" ht="11.25">
      <c r="A66" s="164">
        <v>63</v>
      </c>
      <c r="B66" s="162" t="s">
        <v>145</v>
      </c>
      <c r="C66" s="160">
        <v>3</v>
      </c>
      <c r="D66" s="160">
        <v>7</v>
      </c>
      <c r="E66" s="160">
        <v>3</v>
      </c>
      <c r="F66" s="160">
        <v>12</v>
      </c>
      <c r="G66" s="160">
        <v>4</v>
      </c>
      <c r="H66" s="163">
        <v>11</v>
      </c>
      <c r="I66" s="187"/>
      <c r="J66" s="166">
        <v>2</v>
      </c>
      <c r="K66" s="163">
        <v>4</v>
      </c>
    </row>
    <row r="67" spans="1:11" ht="11.25">
      <c r="A67" s="166">
        <v>64</v>
      </c>
      <c r="B67" s="162" t="s">
        <v>670</v>
      </c>
      <c r="C67" s="160">
        <v>2</v>
      </c>
      <c r="D67" s="160">
        <v>4</v>
      </c>
      <c r="E67" s="160">
        <v>2</v>
      </c>
      <c r="F67" s="160">
        <v>7</v>
      </c>
      <c r="G67" s="160">
        <v>2</v>
      </c>
      <c r="H67" s="163">
        <v>4</v>
      </c>
      <c r="I67" s="187"/>
      <c r="J67" s="166">
        <v>2</v>
      </c>
      <c r="K67" s="163">
        <v>3</v>
      </c>
    </row>
    <row r="68" spans="1:11" ht="11.25">
      <c r="A68" s="164">
        <v>65</v>
      </c>
      <c r="B68" s="162" t="s">
        <v>143</v>
      </c>
      <c r="C68" s="160">
        <v>3</v>
      </c>
      <c r="D68" s="160">
        <v>4</v>
      </c>
      <c r="E68" s="160">
        <v>1</v>
      </c>
      <c r="F68" s="161">
        <v>9</v>
      </c>
      <c r="G68" s="161">
        <v>5</v>
      </c>
      <c r="H68" s="163">
        <v>6</v>
      </c>
      <c r="I68" s="187"/>
      <c r="J68" s="166">
        <v>3</v>
      </c>
      <c r="K68" s="163">
        <v>2</v>
      </c>
    </row>
    <row r="69" spans="1:11" ht="11.25">
      <c r="A69" s="166">
        <v>66</v>
      </c>
      <c r="B69" s="162" t="s">
        <v>144</v>
      </c>
      <c r="C69" s="160">
        <v>5</v>
      </c>
      <c r="D69" s="160">
        <v>6</v>
      </c>
      <c r="E69" s="160">
        <v>2</v>
      </c>
      <c r="F69" s="160">
        <v>6</v>
      </c>
      <c r="G69" s="160">
        <v>4</v>
      </c>
      <c r="H69" s="163">
        <v>10</v>
      </c>
      <c r="I69" s="187"/>
      <c r="J69" s="166">
        <v>1</v>
      </c>
      <c r="K69" s="163">
        <v>5</v>
      </c>
    </row>
    <row r="70" spans="1:11" ht="11.25">
      <c r="A70" s="164">
        <v>67</v>
      </c>
      <c r="B70" s="162" t="s">
        <v>177</v>
      </c>
      <c r="C70" s="160">
        <v>5</v>
      </c>
      <c r="D70" s="160">
        <v>5</v>
      </c>
      <c r="E70" s="160">
        <v>2</v>
      </c>
      <c r="F70" s="160">
        <v>12</v>
      </c>
      <c r="G70" s="161">
        <v>8</v>
      </c>
      <c r="H70" s="165">
        <v>8</v>
      </c>
      <c r="I70" s="188"/>
      <c r="J70" s="166">
        <v>2</v>
      </c>
      <c r="K70" s="163">
        <v>6</v>
      </c>
    </row>
    <row r="71" spans="1:11" ht="12" thickBot="1">
      <c r="A71" s="167">
        <v>68</v>
      </c>
      <c r="B71" s="168" t="s">
        <v>127</v>
      </c>
      <c r="C71" s="169">
        <v>2</v>
      </c>
      <c r="D71" s="169">
        <v>2</v>
      </c>
      <c r="E71" s="171">
        <v>1</v>
      </c>
      <c r="F71" s="169">
        <v>8</v>
      </c>
      <c r="G71" s="169">
        <v>4</v>
      </c>
      <c r="H71" s="170">
        <v>8</v>
      </c>
      <c r="I71" s="187"/>
      <c r="J71" s="167">
        <v>1</v>
      </c>
      <c r="K71" s="170">
        <v>2</v>
      </c>
    </row>
    <row r="73" spans="2:11" ht="11.25">
      <c r="B73" s="197" t="s">
        <v>963</v>
      </c>
      <c r="I73" s="192"/>
      <c r="J73" s="139">
        <f>SUM(J4:J71)</f>
        <v>832</v>
      </c>
      <c r="K73" s="139">
        <f>SUM(K4:K71)</f>
        <v>832</v>
      </c>
    </row>
    <row r="74" ht="11.25">
      <c r="I74" s="1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H88"/>
  <sheetViews>
    <sheetView zoomScalePageLayoutView="0" workbookViewId="0" topLeftCell="A1">
      <pane xSplit="2" ySplit="2" topLeftCell="B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G23" sqref="CG23"/>
    </sheetView>
  </sheetViews>
  <sheetFormatPr defaultColWidth="4.25390625" defaultRowHeight="12.75"/>
  <cols>
    <col min="1" max="1" width="3.875" style="46" customWidth="1"/>
    <col min="2" max="2" width="25.375" style="46" customWidth="1"/>
    <col min="3" max="3" width="4.375" style="46" bestFit="1" customWidth="1"/>
    <col min="4" max="16384" width="4.25390625" style="46" customWidth="1"/>
  </cols>
  <sheetData>
    <row r="1" spans="1:110" ht="12">
      <c r="A1" s="111"/>
      <c r="B1" s="112"/>
      <c r="C1" s="342">
        <v>1</v>
      </c>
      <c r="D1" s="342">
        <v>2</v>
      </c>
      <c r="E1" s="342">
        <v>3</v>
      </c>
      <c r="F1" s="342">
        <v>4</v>
      </c>
      <c r="G1" s="342">
        <v>5</v>
      </c>
      <c r="H1" s="342">
        <v>6</v>
      </c>
      <c r="I1" s="342">
        <v>7</v>
      </c>
      <c r="J1" s="342">
        <v>8</v>
      </c>
      <c r="K1" s="342">
        <v>9</v>
      </c>
      <c r="L1" s="342">
        <v>10</v>
      </c>
      <c r="M1" s="342">
        <v>11</v>
      </c>
      <c r="N1" s="342">
        <v>12</v>
      </c>
      <c r="O1" s="342">
        <v>13</v>
      </c>
      <c r="P1" s="342">
        <v>14</v>
      </c>
      <c r="Q1" s="342">
        <v>15</v>
      </c>
      <c r="R1" s="342">
        <v>16</v>
      </c>
      <c r="S1" s="342">
        <v>17</v>
      </c>
      <c r="T1" s="342">
        <v>18</v>
      </c>
      <c r="U1" s="342">
        <v>19</v>
      </c>
      <c r="V1" s="342">
        <v>20</v>
      </c>
      <c r="W1" s="342">
        <v>21</v>
      </c>
      <c r="X1" s="342">
        <v>22</v>
      </c>
      <c r="Y1" s="342">
        <v>23</v>
      </c>
      <c r="Z1" s="342">
        <v>24</v>
      </c>
      <c r="AA1" s="342">
        <v>25</v>
      </c>
      <c r="AB1" s="342">
        <v>26</v>
      </c>
      <c r="AC1" s="362">
        <v>1</v>
      </c>
      <c r="AD1" s="362">
        <v>2</v>
      </c>
      <c r="AE1" s="362">
        <v>3</v>
      </c>
      <c r="AF1" s="362">
        <v>4</v>
      </c>
      <c r="AG1" s="362">
        <v>5</v>
      </c>
      <c r="AH1" s="362">
        <v>6</v>
      </c>
      <c r="AI1" s="362">
        <v>7</v>
      </c>
      <c r="AJ1" s="362">
        <v>8</v>
      </c>
      <c r="AK1" s="362">
        <v>9</v>
      </c>
      <c r="AL1" s="362">
        <v>10</v>
      </c>
      <c r="AM1" s="362">
        <v>11</v>
      </c>
      <c r="AN1" s="362">
        <v>12</v>
      </c>
      <c r="AO1" s="362">
        <v>13</v>
      </c>
      <c r="AP1" s="362">
        <v>14</v>
      </c>
      <c r="AQ1" s="362">
        <v>15</v>
      </c>
      <c r="AR1" s="362">
        <v>16</v>
      </c>
      <c r="AS1" s="362">
        <v>17</v>
      </c>
      <c r="AT1" s="362">
        <v>18</v>
      </c>
      <c r="AU1" s="362">
        <v>19</v>
      </c>
      <c r="AV1" s="362">
        <v>20</v>
      </c>
      <c r="AW1" s="362">
        <v>21</v>
      </c>
      <c r="AX1" s="362">
        <v>22</v>
      </c>
      <c r="AY1" s="362">
        <v>23</v>
      </c>
      <c r="AZ1" s="362">
        <v>24</v>
      </c>
      <c r="BA1" s="362">
        <v>25</v>
      </c>
      <c r="BB1" s="362">
        <v>26</v>
      </c>
      <c r="BC1" s="362">
        <v>27</v>
      </c>
      <c r="BD1" s="362">
        <v>28</v>
      </c>
      <c r="BE1" s="362">
        <v>29</v>
      </c>
      <c r="BF1" s="362">
        <v>30</v>
      </c>
      <c r="BG1" s="372">
        <v>1</v>
      </c>
      <c r="BH1" s="372">
        <v>2</v>
      </c>
      <c r="BI1" s="372">
        <v>3</v>
      </c>
      <c r="BJ1" s="372">
        <v>4</v>
      </c>
      <c r="BK1" s="372">
        <v>5</v>
      </c>
      <c r="BL1" s="372">
        <v>6</v>
      </c>
      <c r="BM1" s="372">
        <v>7</v>
      </c>
      <c r="BN1" s="372">
        <v>8</v>
      </c>
      <c r="BO1" s="372">
        <v>9</v>
      </c>
      <c r="BP1" s="372">
        <v>10</v>
      </c>
      <c r="BQ1" s="372">
        <v>11</v>
      </c>
      <c r="BR1" s="372">
        <v>12</v>
      </c>
      <c r="BS1" s="372">
        <v>13</v>
      </c>
      <c r="BT1" s="372">
        <v>14</v>
      </c>
      <c r="BU1" s="372">
        <v>15</v>
      </c>
      <c r="BV1" s="372">
        <v>16</v>
      </c>
      <c r="BW1" s="372">
        <v>17</v>
      </c>
      <c r="BX1" s="372">
        <v>18</v>
      </c>
      <c r="BY1" s="372">
        <v>19</v>
      </c>
      <c r="BZ1" s="372">
        <v>20</v>
      </c>
      <c r="CA1" s="372">
        <v>21</v>
      </c>
      <c r="CB1" s="372">
        <v>22</v>
      </c>
      <c r="CC1" s="372">
        <v>23</v>
      </c>
      <c r="CD1" s="372">
        <v>24</v>
      </c>
      <c r="CE1" s="372">
        <v>25</v>
      </c>
      <c r="CF1" s="372">
        <v>26</v>
      </c>
      <c r="CG1" s="407">
        <v>1</v>
      </c>
      <c r="CH1" s="407">
        <v>2</v>
      </c>
      <c r="CI1" s="407">
        <v>3</v>
      </c>
      <c r="CJ1" s="407">
        <v>4</v>
      </c>
      <c r="CK1" s="407">
        <v>5</v>
      </c>
      <c r="CL1" s="407">
        <v>6</v>
      </c>
      <c r="CM1" s="407">
        <v>7</v>
      </c>
      <c r="CN1" s="407">
        <v>8</v>
      </c>
      <c r="CO1" s="407">
        <v>9</v>
      </c>
      <c r="CP1" s="407">
        <v>10</v>
      </c>
      <c r="CQ1" s="407">
        <v>11</v>
      </c>
      <c r="CR1" s="407">
        <v>12</v>
      </c>
      <c r="CS1" s="407">
        <v>13</v>
      </c>
      <c r="CT1" s="407">
        <v>14</v>
      </c>
      <c r="CU1" s="407">
        <v>15</v>
      </c>
      <c r="CV1" s="407">
        <v>16</v>
      </c>
      <c r="CW1" s="407">
        <v>17</v>
      </c>
      <c r="CX1" s="407">
        <v>18</v>
      </c>
      <c r="CY1" s="407">
        <v>19</v>
      </c>
      <c r="CZ1" s="407">
        <v>20</v>
      </c>
      <c r="DA1" s="407">
        <v>21</v>
      </c>
      <c r="DB1" s="407">
        <v>22</v>
      </c>
      <c r="DC1" s="407">
        <v>23</v>
      </c>
      <c r="DD1" s="407">
        <v>24</v>
      </c>
      <c r="DE1" s="407">
        <v>25</v>
      </c>
      <c r="DF1" s="407">
        <v>26</v>
      </c>
    </row>
    <row r="2" spans="1:112" ht="12">
      <c r="A2" s="113">
        <v>1</v>
      </c>
      <c r="B2" s="149" t="s">
        <v>129</v>
      </c>
      <c r="CG2" s="45" t="s">
        <v>800</v>
      </c>
      <c r="CH2" s="45" t="s">
        <v>798</v>
      </c>
      <c r="CI2" s="343" t="s">
        <v>820</v>
      </c>
      <c r="CJ2" s="343" t="s">
        <v>806</v>
      </c>
      <c r="CK2" s="345" t="s">
        <v>796</v>
      </c>
      <c r="CL2" s="45" t="s">
        <v>805</v>
      </c>
      <c r="CM2" s="345" t="s">
        <v>818</v>
      </c>
      <c r="CN2" s="343" t="s">
        <v>806</v>
      </c>
      <c r="CO2" s="45" t="s">
        <v>807</v>
      </c>
      <c r="CP2" s="343" t="s">
        <v>801</v>
      </c>
      <c r="CQ2" s="343" t="s">
        <v>795</v>
      </c>
      <c r="CR2" s="343" t="s">
        <v>797</v>
      </c>
      <c r="CS2" s="343" t="s">
        <v>806</v>
      </c>
      <c r="CT2" s="343" t="s">
        <v>808</v>
      </c>
      <c r="CU2" s="45" t="s">
        <v>805</v>
      </c>
      <c r="CV2" s="345" t="s">
        <v>818</v>
      </c>
      <c r="CW2" s="343" t="s">
        <v>799</v>
      </c>
      <c r="CX2" s="45" t="s">
        <v>814</v>
      </c>
      <c r="CY2" s="343" t="s">
        <v>806</v>
      </c>
      <c r="CZ2" s="45" t="s">
        <v>800</v>
      </c>
      <c r="DA2" s="345" t="s">
        <v>818</v>
      </c>
      <c r="DB2" s="345" t="s">
        <v>796</v>
      </c>
      <c r="DC2" s="345" t="s">
        <v>811</v>
      </c>
      <c r="DD2" s="45" t="s">
        <v>805</v>
      </c>
      <c r="DE2" s="45" t="s">
        <v>805</v>
      </c>
      <c r="DF2" s="345" t="s">
        <v>818</v>
      </c>
      <c r="DG2" s="46">
        <v>2</v>
      </c>
      <c r="DH2" s="46">
        <v>2</v>
      </c>
    </row>
    <row r="3" spans="1:112" ht="12">
      <c r="A3" s="105">
        <v>2</v>
      </c>
      <c r="B3" s="148" t="s">
        <v>122</v>
      </c>
      <c r="C3" s="45" t="s">
        <v>798</v>
      </c>
      <c r="D3" s="344" t="s">
        <v>811</v>
      </c>
      <c r="E3" s="344" t="s">
        <v>821</v>
      </c>
      <c r="F3" s="344" t="s">
        <v>796</v>
      </c>
      <c r="G3" s="344" t="s">
        <v>811</v>
      </c>
      <c r="H3" s="45" t="s">
        <v>800</v>
      </c>
      <c r="I3" s="344" t="s">
        <v>796</v>
      </c>
      <c r="J3" s="344" t="s">
        <v>821</v>
      </c>
      <c r="K3" s="344" t="s">
        <v>796</v>
      </c>
      <c r="L3" s="344" t="s">
        <v>811</v>
      </c>
      <c r="M3" s="45" t="s">
        <v>805</v>
      </c>
      <c r="N3" s="343" t="s">
        <v>813</v>
      </c>
      <c r="O3" s="45" t="s">
        <v>794</v>
      </c>
      <c r="P3" s="343" t="s">
        <v>806</v>
      </c>
      <c r="Q3" s="345" t="s">
        <v>796</v>
      </c>
      <c r="R3" s="345" t="s">
        <v>796</v>
      </c>
      <c r="S3" s="343" t="s">
        <v>801</v>
      </c>
      <c r="T3" s="45" t="s">
        <v>814</v>
      </c>
      <c r="U3" s="45" t="s">
        <v>809</v>
      </c>
      <c r="V3" s="45" t="s">
        <v>800</v>
      </c>
      <c r="W3" s="45" t="s">
        <v>800</v>
      </c>
      <c r="X3" s="45" t="s">
        <v>807</v>
      </c>
      <c r="Y3" s="343" t="s">
        <v>799</v>
      </c>
      <c r="Z3" s="343" t="s">
        <v>799</v>
      </c>
      <c r="AA3" s="343" t="s">
        <v>808</v>
      </c>
      <c r="AB3" s="343" t="s">
        <v>808</v>
      </c>
      <c r="AC3" s="45" t="s">
        <v>794</v>
      </c>
      <c r="AD3" s="45" t="s">
        <v>800</v>
      </c>
      <c r="AE3" s="45" t="s">
        <v>802</v>
      </c>
      <c r="AF3" s="343" t="s">
        <v>806</v>
      </c>
      <c r="AG3" s="343" t="s">
        <v>816</v>
      </c>
      <c r="AH3" s="45" t="s">
        <v>807</v>
      </c>
      <c r="AI3" s="345" t="s">
        <v>811</v>
      </c>
      <c r="AJ3" s="343" t="s">
        <v>808</v>
      </c>
      <c r="AK3" s="45" t="s">
        <v>794</v>
      </c>
      <c r="AL3" s="345" t="s">
        <v>811</v>
      </c>
      <c r="AM3" s="45" t="s">
        <v>802</v>
      </c>
      <c r="AN3" s="343" t="s">
        <v>816</v>
      </c>
      <c r="AO3" s="45" t="s">
        <v>794</v>
      </c>
      <c r="AP3" s="343" t="s">
        <v>808</v>
      </c>
      <c r="AQ3" s="343" t="s">
        <v>799</v>
      </c>
      <c r="AR3" s="45" t="s">
        <v>794</v>
      </c>
      <c r="AS3" s="45" t="s">
        <v>794</v>
      </c>
      <c r="AT3" s="343" t="s">
        <v>801</v>
      </c>
      <c r="AU3" s="343" t="s">
        <v>799</v>
      </c>
      <c r="AV3" s="45" t="s">
        <v>800</v>
      </c>
      <c r="AW3" s="45" t="s">
        <v>802</v>
      </c>
      <c r="AX3" s="364" t="s">
        <v>806</v>
      </c>
      <c r="AY3" s="45" t="s">
        <v>794</v>
      </c>
      <c r="AZ3" s="343" t="s">
        <v>808</v>
      </c>
      <c r="BA3" s="45" t="s">
        <v>794</v>
      </c>
      <c r="BB3" s="45" t="s">
        <v>802</v>
      </c>
      <c r="BC3" s="45" t="s">
        <v>807</v>
      </c>
      <c r="BD3" s="345" t="s">
        <v>818</v>
      </c>
      <c r="BE3" s="45" t="s">
        <v>802</v>
      </c>
      <c r="BF3" s="45" t="s">
        <v>800</v>
      </c>
      <c r="BG3" s="345" t="s">
        <v>811</v>
      </c>
      <c r="BH3" s="345" t="s">
        <v>811</v>
      </c>
      <c r="BI3" s="45" t="s">
        <v>800</v>
      </c>
      <c r="BJ3" s="345" t="s">
        <v>796</v>
      </c>
      <c r="BK3" s="343" t="s">
        <v>808</v>
      </c>
      <c r="BL3" s="45" t="s">
        <v>794</v>
      </c>
      <c r="BM3" s="45" t="s">
        <v>802</v>
      </c>
      <c r="BN3" s="345" t="s">
        <v>796</v>
      </c>
      <c r="BO3" s="345" t="s">
        <v>796</v>
      </c>
      <c r="BP3" s="345" t="s">
        <v>818</v>
      </c>
      <c r="BQ3" s="343" t="s">
        <v>799</v>
      </c>
      <c r="BR3" s="343" t="s">
        <v>799</v>
      </c>
      <c r="BS3" s="45" t="s">
        <v>798</v>
      </c>
      <c r="BT3" s="343" t="s">
        <v>806</v>
      </c>
      <c r="BU3" s="45" t="s">
        <v>807</v>
      </c>
      <c r="BV3" s="343" t="s">
        <v>808</v>
      </c>
      <c r="BW3" s="345" t="s">
        <v>818</v>
      </c>
      <c r="BX3" s="45" t="s">
        <v>805</v>
      </c>
      <c r="BY3" s="45" t="s">
        <v>805</v>
      </c>
      <c r="BZ3" s="45" t="s">
        <v>807</v>
      </c>
      <c r="CA3" s="45" t="s">
        <v>807</v>
      </c>
      <c r="CB3" s="45" t="s">
        <v>805</v>
      </c>
      <c r="CC3" s="45" t="s">
        <v>807</v>
      </c>
      <c r="CD3" s="343" t="s">
        <v>801</v>
      </c>
      <c r="CE3" s="45" t="s">
        <v>794</v>
      </c>
      <c r="CF3" s="343" t="s">
        <v>806</v>
      </c>
      <c r="CG3" s="345" t="s">
        <v>796</v>
      </c>
      <c r="CH3" s="343" t="s">
        <v>806</v>
      </c>
      <c r="CI3" s="45" t="s">
        <v>805</v>
      </c>
      <c r="CJ3" s="345" t="s">
        <v>796</v>
      </c>
      <c r="CK3" s="345" t="s">
        <v>796</v>
      </c>
      <c r="CL3" s="343" t="s">
        <v>806</v>
      </c>
      <c r="CM3" s="345" t="s">
        <v>818</v>
      </c>
      <c r="CN3" s="345" t="s">
        <v>818</v>
      </c>
      <c r="CO3" s="343" t="s">
        <v>813</v>
      </c>
      <c r="CP3" s="343" t="s">
        <v>806</v>
      </c>
      <c r="CQ3" s="343" t="s">
        <v>806</v>
      </c>
      <c r="CR3" s="343" t="s">
        <v>806</v>
      </c>
      <c r="CS3" s="45" t="s">
        <v>805</v>
      </c>
      <c r="CT3" s="345" t="s">
        <v>796</v>
      </c>
      <c r="CU3" s="45" t="s">
        <v>805</v>
      </c>
      <c r="CV3" s="45" t="s">
        <v>794</v>
      </c>
      <c r="CW3" s="345" t="s">
        <v>811</v>
      </c>
      <c r="CX3" s="343" t="s">
        <v>801</v>
      </c>
      <c r="CY3" s="45" t="s">
        <v>807</v>
      </c>
      <c r="CZ3" s="45" t="s">
        <v>807</v>
      </c>
      <c r="DA3" s="45" t="s">
        <v>805</v>
      </c>
      <c r="DB3" s="345" t="s">
        <v>796</v>
      </c>
      <c r="DC3" s="343" t="s">
        <v>808</v>
      </c>
      <c r="DD3" s="343" t="s">
        <v>808</v>
      </c>
      <c r="DE3" s="343" t="s">
        <v>795</v>
      </c>
      <c r="DF3" s="345" t="s">
        <v>818</v>
      </c>
      <c r="DG3" s="46">
        <v>1</v>
      </c>
      <c r="DH3" s="46">
        <v>0</v>
      </c>
    </row>
    <row r="4" spans="1:110" ht="12" hidden="1">
      <c r="A4" s="105">
        <v>3</v>
      </c>
      <c r="B4" s="148" t="s">
        <v>119</v>
      </c>
      <c r="C4" s="343" t="s">
        <v>797</v>
      </c>
      <c r="D4" s="45" t="s">
        <v>800</v>
      </c>
      <c r="E4" s="344" t="s">
        <v>796</v>
      </c>
      <c r="F4" s="344" t="s">
        <v>811</v>
      </c>
      <c r="G4" s="45" t="s">
        <v>809</v>
      </c>
      <c r="H4" s="45" t="s">
        <v>798</v>
      </c>
      <c r="I4" s="45" t="s">
        <v>814</v>
      </c>
      <c r="J4" s="344" t="s">
        <v>796</v>
      </c>
      <c r="K4" s="343" t="s">
        <v>815</v>
      </c>
      <c r="L4" s="45" t="s">
        <v>794</v>
      </c>
      <c r="M4" s="45" t="s">
        <v>800</v>
      </c>
      <c r="N4" s="343" t="s">
        <v>795</v>
      </c>
      <c r="O4" s="343" t="s">
        <v>795</v>
      </c>
      <c r="P4" s="343" t="s">
        <v>815</v>
      </c>
      <c r="Q4" s="343" t="s">
        <v>823</v>
      </c>
      <c r="R4" s="345" t="s">
        <v>796</v>
      </c>
      <c r="S4" s="343" t="s">
        <v>799</v>
      </c>
      <c r="T4" s="45" t="s">
        <v>805</v>
      </c>
      <c r="U4" s="343" t="s">
        <v>799</v>
      </c>
      <c r="V4" s="343" t="s">
        <v>806</v>
      </c>
      <c r="W4" s="345" t="s">
        <v>811</v>
      </c>
      <c r="X4" s="343" t="s">
        <v>799</v>
      </c>
      <c r="Y4" s="343" t="s">
        <v>808</v>
      </c>
      <c r="Z4" s="343" t="s">
        <v>799</v>
      </c>
      <c r="AA4" s="345" t="s">
        <v>818</v>
      </c>
      <c r="AB4" s="45" t="s">
        <v>800</v>
      </c>
      <c r="AC4" s="343" t="s">
        <v>813</v>
      </c>
      <c r="AD4" s="345" t="s">
        <v>796</v>
      </c>
      <c r="AE4" s="45" t="s">
        <v>807</v>
      </c>
      <c r="AF4" s="343" t="s">
        <v>810</v>
      </c>
      <c r="AG4" s="45" t="s">
        <v>817</v>
      </c>
      <c r="AH4" s="343" t="s">
        <v>795</v>
      </c>
      <c r="AI4" s="345" t="s">
        <v>811</v>
      </c>
      <c r="AJ4" s="45" t="s">
        <v>794</v>
      </c>
      <c r="AK4" s="343" t="s">
        <v>808</v>
      </c>
      <c r="AL4" s="45" t="s">
        <v>800</v>
      </c>
      <c r="AM4" s="343" t="s">
        <v>823</v>
      </c>
      <c r="AN4" s="45" t="s">
        <v>794</v>
      </c>
      <c r="AO4" s="45" t="s">
        <v>802</v>
      </c>
      <c r="AP4" s="45" t="s">
        <v>798</v>
      </c>
      <c r="AQ4" s="345" t="s">
        <v>818</v>
      </c>
      <c r="AR4" s="45" t="s">
        <v>812</v>
      </c>
      <c r="AS4" s="45" t="s">
        <v>798</v>
      </c>
      <c r="AT4" s="45" t="s">
        <v>800</v>
      </c>
      <c r="AU4" s="345" t="s">
        <v>796</v>
      </c>
      <c r="AV4" s="343" t="s">
        <v>799</v>
      </c>
      <c r="AW4" s="343" t="s">
        <v>799</v>
      </c>
      <c r="AX4" s="343" t="s">
        <v>795</v>
      </c>
      <c r="AY4" s="343" t="s">
        <v>799</v>
      </c>
      <c r="AZ4" s="343" t="s">
        <v>806</v>
      </c>
      <c r="BA4" s="45" t="s">
        <v>802</v>
      </c>
      <c r="BB4" s="345" t="s">
        <v>821</v>
      </c>
      <c r="BC4" s="45" t="s">
        <v>800</v>
      </c>
      <c r="BD4" s="45" t="s">
        <v>805</v>
      </c>
      <c r="BE4" s="343" t="s">
        <v>808</v>
      </c>
      <c r="BF4" s="364" t="s">
        <v>806</v>
      </c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343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</row>
    <row r="5" spans="1:110" ht="12" hidden="1">
      <c r="A5" s="105">
        <v>4</v>
      </c>
      <c r="B5" s="148" t="s">
        <v>145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343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</row>
    <row r="6" spans="1:112" ht="12">
      <c r="A6" s="105">
        <v>5</v>
      </c>
      <c r="B6" s="148" t="s">
        <v>128</v>
      </c>
      <c r="C6" s="343" t="s">
        <v>808</v>
      </c>
      <c r="D6" s="343" t="s">
        <v>799</v>
      </c>
      <c r="E6" s="343" t="s">
        <v>799</v>
      </c>
      <c r="F6" s="45" t="s">
        <v>802</v>
      </c>
      <c r="G6" s="343" t="s">
        <v>810</v>
      </c>
      <c r="H6" s="45" t="s">
        <v>814</v>
      </c>
      <c r="I6" s="343" t="s">
        <v>806</v>
      </c>
      <c r="J6" s="45" t="s">
        <v>800</v>
      </c>
      <c r="K6" s="344" t="s">
        <v>796</v>
      </c>
      <c r="L6" s="344" t="s">
        <v>811</v>
      </c>
      <c r="M6" s="343" t="s">
        <v>808</v>
      </c>
      <c r="N6" s="343" t="s">
        <v>799</v>
      </c>
      <c r="O6" s="45" t="s">
        <v>805</v>
      </c>
      <c r="P6" s="343" t="s">
        <v>799</v>
      </c>
      <c r="Q6" s="45" t="s">
        <v>800</v>
      </c>
      <c r="R6" s="345" t="s">
        <v>796</v>
      </c>
      <c r="S6" s="343" t="s">
        <v>795</v>
      </c>
      <c r="T6" s="45" t="s">
        <v>794</v>
      </c>
      <c r="U6" s="345" t="s">
        <v>796</v>
      </c>
      <c r="V6" s="343" t="s">
        <v>799</v>
      </c>
      <c r="W6" s="45" t="s">
        <v>805</v>
      </c>
      <c r="X6" s="45" t="s">
        <v>800</v>
      </c>
      <c r="Y6" s="45" t="s">
        <v>800</v>
      </c>
      <c r="Z6" s="45" t="s">
        <v>794</v>
      </c>
      <c r="AA6" s="45" t="s">
        <v>800</v>
      </c>
      <c r="AB6" s="45" t="s">
        <v>807</v>
      </c>
      <c r="AC6" s="343" t="s">
        <v>795</v>
      </c>
      <c r="AD6" s="345" t="s">
        <v>796</v>
      </c>
      <c r="AE6" s="343" t="s">
        <v>806</v>
      </c>
      <c r="AF6" s="45" t="s">
        <v>802</v>
      </c>
      <c r="AG6" s="343" t="s">
        <v>816</v>
      </c>
      <c r="AH6" s="343" t="s">
        <v>806</v>
      </c>
      <c r="AI6" s="45" t="s">
        <v>800</v>
      </c>
      <c r="AJ6" s="45" t="s">
        <v>794</v>
      </c>
      <c r="AK6" s="45" t="s">
        <v>807</v>
      </c>
      <c r="AL6" s="343" t="s">
        <v>806</v>
      </c>
      <c r="AM6" s="343" t="s">
        <v>815</v>
      </c>
      <c r="AN6" s="45" t="s">
        <v>794</v>
      </c>
      <c r="AO6" s="343" t="s">
        <v>795</v>
      </c>
      <c r="AP6" s="45" t="s">
        <v>805</v>
      </c>
      <c r="AQ6" s="345" t="s">
        <v>811</v>
      </c>
      <c r="AR6" s="343" t="s">
        <v>795</v>
      </c>
      <c r="AS6" s="45" t="s">
        <v>807</v>
      </c>
      <c r="AT6" s="45" t="s">
        <v>807</v>
      </c>
      <c r="AU6" s="343" t="s">
        <v>825</v>
      </c>
      <c r="AV6" s="343" t="s">
        <v>795</v>
      </c>
      <c r="AW6" s="345" t="s">
        <v>821</v>
      </c>
      <c r="AX6" s="345" t="s">
        <v>811</v>
      </c>
      <c r="AY6" s="45" t="s">
        <v>794</v>
      </c>
      <c r="AZ6" s="45" t="s">
        <v>805</v>
      </c>
      <c r="BA6" s="45" t="s">
        <v>800</v>
      </c>
      <c r="BB6" s="364" t="s">
        <v>806</v>
      </c>
      <c r="BC6" s="343" t="s">
        <v>810</v>
      </c>
      <c r="BD6" s="45" t="s">
        <v>794</v>
      </c>
      <c r="BE6" s="343" t="s">
        <v>808</v>
      </c>
      <c r="BF6" s="345" t="s">
        <v>811</v>
      </c>
      <c r="BG6" s="343" t="s">
        <v>806</v>
      </c>
      <c r="BH6" s="343" t="s">
        <v>806</v>
      </c>
      <c r="BI6" s="45" t="s">
        <v>800</v>
      </c>
      <c r="BJ6" s="345" t="s">
        <v>818</v>
      </c>
      <c r="BK6" s="343" t="s">
        <v>806</v>
      </c>
      <c r="BL6" s="343" t="s">
        <v>815</v>
      </c>
      <c r="BM6" s="343" t="s">
        <v>795</v>
      </c>
      <c r="BN6" s="343" t="s">
        <v>813</v>
      </c>
      <c r="BO6" s="345" t="s">
        <v>796</v>
      </c>
      <c r="BP6" s="45" t="s">
        <v>800</v>
      </c>
      <c r="BQ6" s="343" t="s">
        <v>801</v>
      </c>
      <c r="BR6" s="45" t="s">
        <v>794</v>
      </c>
      <c r="BS6" s="45" t="s">
        <v>809</v>
      </c>
      <c r="BT6" s="343" t="s">
        <v>808</v>
      </c>
      <c r="BU6" s="45" t="s">
        <v>807</v>
      </c>
      <c r="BV6" s="345" t="s">
        <v>796</v>
      </c>
      <c r="BW6" s="345" t="s">
        <v>811</v>
      </c>
      <c r="BX6" s="364" t="s">
        <v>806</v>
      </c>
      <c r="BY6" s="45" t="s">
        <v>805</v>
      </c>
      <c r="BZ6" s="343" t="s">
        <v>799</v>
      </c>
      <c r="CA6" s="343" t="s">
        <v>808</v>
      </c>
      <c r="CB6" s="45" t="s">
        <v>807</v>
      </c>
      <c r="CC6" s="45" t="s">
        <v>805</v>
      </c>
      <c r="CD6" s="345" t="s">
        <v>818</v>
      </c>
      <c r="CE6" s="45" t="s">
        <v>800</v>
      </c>
      <c r="CF6" s="343" t="s">
        <v>808</v>
      </c>
      <c r="CG6" s="343" t="s">
        <v>799</v>
      </c>
      <c r="CH6" s="343" t="s">
        <v>797</v>
      </c>
      <c r="CI6" s="343" t="s">
        <v>799</v>
      </c>
      <c r="CJ6" s="343" t="s">
        <v>808</v>
      </c>
      <c r="CK6" s="45" t="s">
        <v>800</v>
      </c>
      <c r="CL6" s="343" t="s">
        <v>801</v>
      </c>
      <c r="CM6" s="345" t="s">
        <v>818</v>
      </c>
      <c r="CN6" s="345" t="s">
        <v>818</v>
      </c>
      <c r="CO6" s="45" t="s">
        <v>812</v>
      </c>
      <c r="CP6" s="345" t="s">
        <v>796</v>
      </c>
      <c r="CQ6" s="343" t="s">
        <v>795</v>
      </c>
      <c r="CR6" s="343" t="s">
        <v>799</v>
      </c>
      <c r="CS6" s="345" t="s">
        <v>818</v>
      </c>
      <c r="CT6" s="345" t="s">
        <v>796</v>
      </c>
      <c r="CU6" s="345" t="s">
        <v>811</v>
      </c>
      <c r="CV6" s="343" t="s">
        <v>797</v>
      </c>
      <c r="CW6" s="343" t="s">
        <v>806</v>
      </c>
      <c r="CX6" s="45" t="s">
        <v>802</v>
      </c>
      <c r="CY6" s="345" t="s">
        <v>796</v>
      </c>
      <c r="CZ6" s="343" t="s">
        <v>799</v>
      </c>
      <c r="DA6" s="343" t="s">
        <v>799</v>
      </c>
      <c r="DB6" s="345" t="s">
        <v>796</v>
      </c>
      <c r="DC6" s="345" t="s">
        <v>796</v>
      </c>
      <c r="DD6" s="343" t="s">
        <v>795</v>
      </c>
      <c r="DE6" s="343" t="s">
        <v>806</v>
      </c>
      <c r="DF6" s="45" t="s">
        <v>805</v>
      </c>
      <c r="DG6" s="46">
        <v>2</v>
      </c>
      <c r="DH6" s="46">
        <v>1</v>
      </c>
    </row>
    <row r="7" spans="1:110" ht="12">
      <c r="A7" s="105">
        <v>6</v>
      </c>
      <c r="B7" s="148" t="s">
        <v>130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</row>
    <row r="8" spans="1:112" ht="12">
      <c r="A8" s="105">
        <v>7</v>
      </c>
      <c r="B8" s="148" t="s">
        <v>121</v>
      </c>
      <c r="C8" s="344" t="s">
        <v>811</v>
      </c>
      <c r="D8" s="343" t="s">
        <v>806</v>
      </c>
      <c r="E8" s="343" t="s">
        <v>795</v>
      </c>
      <c r="F8" s="343" t="s">
        <v>799</v>
      </c>
      <c r="G8" s="344" t="s">
        <v>796</v>
      </c>
      <c r="H8" s="343" t="s">
        <v>801</v>
      </c>
      <c r="I8" s="343" t="s">
        <v>815</v>
      </c>
      <c r="J8" s="344" t="s">
        <v>821</v>
      </c>
      <c r="K8" s="344" t="s">
        <v>811</v>
      </c>
      <c r="L8" s="343" t="s">
        <v>823</v>
      </c>
      <c r="M8" s="345" t="s">
        <v>818</v>
      </c>
      <c r="N8" s="45" t="s">
        <v>800</v>
      </c>
      <c r="O8" s="345" t="s">
        <v>811</v>
      </c>
      <c r="P8" s="45" t="s">
        <v>805</v>
      </c>
      <c r="Q8" s="45" t="s">
        <v>794</v>
      </c>
      <c r="R8" s="45" t="s">
        <v>800</v>
      </c>
      <c r="S8" s="45" t="s">
        <v>807</v>
      </c>
      <c r="T8" s="343" t="s">
        <v>806</v>
      </c>
      <c r="U8" s="343" t="s">
        <v>813</v>
      </c>
      <c r="V8" s="343" t="s">
        <v>806</v>
      </c>
      <c r="W8" s="343" t="s">
        <v>806</v>
      </c>
      <c r="X8" s="345" t="s">
        <v>796</v>
      </c>
      <c r="Y8" s="343" t="s">
        <v>799</v>
      </c>
      <c r="Z8" s="345" t="s">
        <v>796</v>
      </c>
      <c r="AA8" s="45" t="s">
        <v>798</v>
      </c>
      <c r="AB8" s="343" t="s">
        <v>808</v>
      </c>
      <c r="AC8" s="343" t="s">
        <v>797</v>
      </c>
      <c r="AD8" s="343" t="s">
        <v>799</v>
      </c>
      <c r="AE8" s="343" t="s">
        <v>799</v>
      </c>
      <c r="AF8" s="45" t="s">
        <v>805</v>
      </c>
      <c r="AG8" s="343" t="s">
        <v>795</v>
      </c>
      <c r="AH8" s="45" t="s">
        <v>802</v>
      </c>
      <c r="AI8" s="345" t="s">
        <v>796</v>
      </c>
      <c r="AJ8" s="343" t="s">
        <v>795</v>
      </c>
      <c r="AK8" s="45" t="s">
        <v>800</v>
      </c>
      <c r="AL8" s="45" t="s">
        <v>800</v>
      </c>
      <c r="AM8" s="345" t="s">
        <v>796</v>
      </c>
      <c r="AN8" s="343" t="s">
        <v>795</v>
      </c>
      <c r="AO8" s="343" t="s">
        <v>797</v>
      </c>
      <c r="AP8" s="343" t="s">
        <v>799</v>
      </c>
      <c r="AQ8" s="45" t="s">
        <v>794</v>
      </c>
      <c r="AR8" s="45" t="s">
        <v>802</v>
      </c>
      <c r="AS8" s="45" t="s">
        <v>800</v>
      </c>
      <c r="AT8" s="343" t="s">
        <v>801</v>
      </c>
      <c r="AU8" s="45" t="s">
        <v>800</v>
      </c>
      <c r="AV8" s="343" t="s">
        <v>806</v>
      </c>
      <c r="AW8" s="345" t="s">
        <v>818</v>
      </c>
      <c r="AX8" s="45" t="s">
        <v>794</v>
      </c>
      <c r="AY8" s="343" t="s">
        <v>795</v>
      </c>
      <c r="AZ8" s="343" t="s">
        <v>799</v>
      </c>
      <c r="BA8" s="345" t="s">
        <v>796</v>
      </c>
      <c r="BB8" s="345" t="s">
        <v>821</v>
      </c>
      <c r="BC8" s="343" t="s">
        <v>799</v>
      </c>
      <c r="BD8" s="343" t="s">
        <v>795</v>
      </c>
      <c r="BE8" s="364" t="s">
        <v>806</v>
      </c>
      <c r="BF8" s="45" t="s">
        <v>800</v>
      </c>
      <c r="BG8" s="45" t="s">
        <v>794</v>
      </c>
      <c r="BH8" s="45" t="s">
        <v>794</v>
      </c>
      <c r="BI8" s="45" t="s">
        <v>805</v>
      </c>
      <c r="BJ8" s="343" t="s">
        <v>808</v>
      </c>
      <c r="BK8" s="343" t="s">
        <v>806</v>
      </c>
      <c r="BL8" s="343" t="s">
        <v>795</v>
      </c>
      <c r="BM8" s="343" t="s">
        <v>799</v>
      </c>
      <c r="BN8" s="345" t="s">
        <v>818</v>
      </c>
      <c r="BO8" s="45" t="s">
        <v>805</v>
      </c>
      <c r="BP8" s="343" t="s">
        <v>813</v>
      </c>
      <c r="BQ8" s="343" t="s">
        <v>799</v>
      </c>
      <c r="BR8" s="343" t="s">
        <v>799</v>
      </c>
      <c r="BS8" s="343" t="s">
        <v>810</v>
      </c>
      <c r="BT8" s="343" t="s">
        <v>815</v>
      </c>
      <c r="BU8" s="343" t="s">
        <v>799</v>
      </c>
      <c r="BV8" s="343" t="s">
        <v>806</v>
      </c>
      <c r="BW8" s="45" t="s">
        <v>800</v>
      </c>
      <c r="BX8" s="343" t="s">
        <v>806</v>
      </c>
      <c r="BY8" s="343" t="s">
        <v>797</v>
      </c>
      <c r="BZ8" s="345" t="s">
        <v>811</v>
      </c>
      <c r="CA8" s="45" t="s">
        <v>802</v>
      </c>
      <c r="CB8" s="343" t="s">
        <v>806</v>
      </c>
      <c r="CC8" s="343" t="s">
        <v>806</v>
      </c>
      <c r="CD8" s="343" t="s">
        <v>808</v>
      </c>
      <c r="CE8" s="343" t="s">
        <v>799</v>
      </c>
      <c r="CF8" s="345" t="s">
        <v>796</v>
      </c>
      <c r="CG8" s="345" t="s">
        <v>811</v>
      </c>
      <c r="CH8" s="45" t="s">
        <v>798</v>
      </c>
      <c r="CI8" s="343" t="s">
        <v>813</v>
      </c>
      <c r="CJ8" s="45" t="s">
        <v>805</v>
      </c>
      <c r="CK8" s="343" t="s">
        <v>797</v>
      </c>
      <c r="CL8" s="45" t="s">
        <v>805</v>
      </c>
      <c r="CM8" s="345" t="s">
        <v>811</v>
      </c>
      <c r="CN8" s="45" t="s">
        <v>800</v>
      </c>
      <c r="CO8" s="345" t="s">
        <v>796</v>
      </c>
      <c r="CP8" s="343" t="s">
        <v>797</v>
      </c>
      <c r="CQ8" s="45" t="s">
        <v>802</v>
      </c>
      <c r="CR8" s="45" t="s">
        <v>794</v>
      </c>
      <c r="CS8" s="345" t="s">
        <v>818</v>
      </c>
      <c r="CT8" s="345" t="s">
        <v>796</v>
      </c>
      <c r="CU8" s="343" t="s">
        <v>806</v>
      </c>
      <c r="CV8" s="343" t="s">
        <v>806</v>
      </c>
      <c r="CW8" s="45" t="s">
        <v>800</v>
      </c>
      <c r="CX8" s="45" t="s">
        <v>805</v>
      </c>
      <c r="CY8" s="343" t="s">
        <v>808</v>
      </c>
      <c r="CZ8" s="45" t="s">
        <v>805</v>
      </c>
      <c r="DA8" s="343" t="s">
        <v>810</v>
      </c>
      <c r="DB8" s="345" t="s">
        <v>811</v>
      </c>
      <c r="DC8" s="343" t="s">
        <v>797</v>
      </c>
      <c r="DD8" s="45" t="s">
        <v>798</v>
      </c>
      <c r="DE8" s="343" t="s">
        <v>806</v>
      </c>
      <c r="DF8" s="343" t="s">
        <v>806</v>
      </c>
      <c r="DG8" s="46">
        <v>4</v>
      </c>
      <c r="DH8" s="46">
        <v>2</v>
      </c>
    </row>
    <row r="9" spans="1:112" ht="12">
      <c r="A9" s="105">
        <v>8</v>
      </c>
      <c r="B9" s="148" t="s">
        <v>125</v>
      </c>
      <c r="C9" s="343" t="s">
        <v>801</v>
      </c>
      <c r="D9" s="343" t="s">
        <v>799</v>
      </c>
      <c r="E9" s="344" t="s">
        <v>821</v>
      </c>
      <c r="F9" s="45" t="s">
        <v>794</v>
      </c>
      <c r="G9" s="45" t="s">
        <v>807</v>
      </c>
      <c r="H9" s="45" t="s">
        <v>802</v>
      </c>
      <c r="I9" s="343" t="s">
        <v>801</v>
      </c>
      <c r="J9" s="344" t="s">
        <v>796</v>
      </c>
      <c r="K9" s="344" t="s">
        <v>796</v>
      </c>
      <c r="L9" s="45" t="s">
        <v>805</v>
      </c>
      <c r="M9" s="45" t="s">
        <v>807</v>
      </c>
      <c r="N9" s="343" t="s">
        <v>806</v>
      </c>
      <c r="O9" s="45" t="s">
        <v>800</v>
      </c>
      <c r="P9" s="343" t="s">
        <v>799</v>
      </c>
      <c r="Q9" s="343" t="s">
        <v>799</v>
      </c>
      <c r="R9" s="45" t="s">
        <v>794</v>
      </c>
      <c r="S9" s="343" t="s">
        <v>808</v>
      </c>
      <c r="T9" s="45" t="s">
        <v>807</v>
      </c>
      <c r="U9" s="343" t="s">
        <v>808</v>
      </c>
      <c r="V9" s="45" t="s">
        <v>814</v>
      </c>
      <c r="W9" s="343" t="s">
        <v>820</v>
      </c>
      <c r="X9" s="343" t="s">
        <v>808</v>
      </c>
      <c r="Y9" s="45" t="s">
        <v>812</v>
      </c>
      <c r="Z9" s="45" t="s">
        <v>800</v>
      </c>
      <c r="AA9" s="345" t="s">
        <v>818</v>
      </c>
      <c r="AB9" s="343" t="s">
        <v>806</v>
      </c>
      <c r="AC9" s="45" t="s">
        <v>802</v>
      </c>
      <c r="AD9" s="343" t="s">
        <v>799</v>
      </c>
      <c r="AE9" s="343" t="s">
        <v>795</v>
      </c>
      <c r="AF9" s="45" t="s">
        <v>802</v>
      </c>
      <c r="AG9" s="45" t="s">
        <v>817</v>
      </c>
      <c r="AH9" s="343" t="s">
        <v>808</v>
      </c>
      <c r="AI9" s="343" t="s">
        <v>813</v>
      </c>
      <c r="AJ9" s="45" t="s">
        <v>802</v>
      </c>
      <c r="AK9" s="345" t="s">
        <v>796</v>
      </c>
      <c r="AL9" s="45" t="s">
        <v>805</v>
      </c>
      <c r="AM9" s="343" t="s">
        <v>808</v>
      </c>
      <c r="AN9" s="45" t="s">
        <v>800</v>
      </c>
      <c r="AO9" s="45" t="s">
        <v>798</v>
      </c>
      <c r="AP9" s="343" t="s">
        <v>797</v>
      </c>
      <c r="AQ9" s="345" t="s">
        <v>796</v>
      </c>
      <c r="AR9" s="364" t="s">
        <v>806</v>
      </c>
      <c r="AS9" s="343" t="s">
        <v>797</v>
      </c>
      <c r="AT9" s="343" t="s">
        <v>799</v>
      </c>
      <c r="AU9" s="45" t="s">
        <v>802</v>
      </c>
      <c r="AV9" s="343" t="s">
        <v>808</v>
      </c>
      <c r="AW9" s="343" t="s">
        <v>801</v>
      </c>
      <c r="AX9" s="343" t="s">
        <v>813</v>
      </c>
      <c r="AY9" s="45" t="s">
        <v>807</v>
      </c>
      <c r="AZ9" s="45" t="s">
        <v>807</v>
      </c>
      <c r="BA9" s="343" t="s">
        <v>799</v>
      </c>
      <c r="BB9" s="45" t="s">
        <v>812</v>
      </c>
      <c r="BC9" s="45" t="s">
        <v>814</v>
      </c>
      <c r="BD9" s="45" t="s">
        <v>794</v>
      </c>
      <c r="BE9" s="45" t="s">
        <v>807</v>
      </c>
      <c r="BF9" s="343" t="s">
        <v>795</v>
      </c>
      <c r="BG9" s="45" t="s">
        <v>805</v>
      </c>
      <c r="BH9" s="45" t="s">
        <v>800</v>
      </c>
      <c r="BI9" s="45" t="s">
        <v>794</v>
      </c>
      <c r="BJ9" s="45" t="s">
        <v>807</v>
      </c>
      <c r="BK9" s="343" t="s">
        <v>806</v>
      </c>
      <c r="BL9" s="343" t="s">
        <v>799</v>
      </c>
      <c r="BM9" s="343" t="s">
        <v>801</v>
      </c>
      <c r="BN9" s="343" t="s">
        <v>801</v>
      </c>
      <c r="BO9" s="343" t="s">
        <v>808</v>
      </c>
      <c r="BP9" s="343" t="s">
        <v>813</v>
      </c>
      <c r="BQ9" s="45" t="s">
        <v>800</v>
      </c>
      <c r="BR9" s="345" t="s">
        <v>796</v>
      </c>
      <c r="BS9" s="343" t="s">
        <v>816</v>
      </c>
      <c r="BT9" s="45" t="s">
        <v>804</v>
      </c>
      <c r="BU9" s="45" t="s">
        <v>807</v>
      </c>
      <c r="BV9" s="45" t="s">
        <v>800</v>
      </c>
      <c r="BW9" s="345" t="s">
        <v>818</v>
      </c>
      <c r="BX9" s="45" t="s">
        <v>805</v>
      </c>
      <c r="BY9" s="343" t="s">
        <v>806</v>
      </c>
      <c r="BZ9" s="343" t="s">
        <v>799</v>
      </c>
      <c r="CA9" s="45" t="s">
        <v>800</v>
      </c>
      <c r="CB9" s="343" t="s">
        <v>808</v>
      </c>
      <c r="CC9" s="45" t="s">
        <v>805</v>
      </c>
      <c r="CD9" s="343" t="s">
        <v>808</v>
      </c>
      <c r="CE9" s="343" t="s">
        <v>799</v>
      </c>
      <c r="CF9" s="45" t="s">
        <v>807</v>
      </c>
      <c r="CG9" s="45" t="s">
        <v>800</v>
      </c>
      <c r="CH9" s="343" t="s">
        <v>806</v>
      </c>
      <c r="CI9" s="345" t="s">
        <v>796</v>
      </c>
      <c r="CJ9" s="45" t="s">
        <v>794</v>
      </c>
      <c r="CK9" s="345" t="s">
        <v>796</v>
      </c>
      <c r="CL9" s="45" t="s">
        <v>794</v>
      </c>
      <c r="CM9" s="345" t="s">
        <v>818</v>
      </c>
      <c r="CN9" s="345" t="s">
        <v>818</v>
      </c>
      <c r="CO9" s="45" t="s">
        <v>814</v>
      </c>
      <c r="CP9" s="345" t="s">
        <v>796</v>
      </c>
      <c r="CQ9" s="343" t="s">
        <v>801</v>
      </c>
      <c r="CR9" s="345" t="s">
        <v>811</v>
      </c>
      <c r="CS9" s="45" t="s">
        <v>802</v>
      </c>
      <c r="CT9" s="345" t="s">
        <v>796</v>
      </c>
      <c r="CU9" s="45" t="s">
        <v>805</v>
      </c>
      <c r="CV9" s="345" t="s">
        <v>818</v>
      </c>
      <c r="CW9" s="343" t="s">
        <v>795</v>
      </c>
      <c r="CX9" s="343" t="s">
        <v>815</v>
      </c>
      <c r="CY9" s="345" t="s">
        <v>818</v>
      </c>
      <c r="CZ9" s="343" t="s">
        <v>808</v>
      </c>
      <c r="DA9" s="343" t="s">
        <v>808</v>
      </c>
      <c r="DB9" s="345" t="s">
        <v>796</v>
      </c>
      <c r="DC9" s="45" t="s">
        <v>802</v>
      </c>
      <c r="DD9" s="343" t="s">
        <v>797</v>
      </c>
      <c r="DE9" s="345" t="s">
        <v>811</v>
      </c>
      <c r="DF9" s="343" t="s">
        <v>806</v>
      </c>
      <c r="DG9" s="46">
        <v>2</v>
      </c>
      <c r="DH9" s="46">
        <v>1</v>
      </c>
    </row>
    <row r="10" spans="1:112" ht="12">
      <c r="A10" s="105">
        <v>9</v>
      </c>
      <c r="B10" s="148" t="s">
        <v>120</v>
      </c>
      <c r="C10" s="45" t="s">
        <v>802</v>
      </c>
      <c r="D10" s="45" t="s">
        <v>800</v>
      </c>
      <c r="E10" s="343" t="s">
        <v>799</v>
      </c>
      <c r="F10" s="45" t="s">
        <v>800</v>
      </c>
      <c r="G10" s="343" t="s">
        <v>795</v>
      </c>
      <c r="H10" s="343" t="s">
        <v>797</v>
      </c>
      <c r="I10" s="344" t="s">
        <v>811</v>
      </c>
      <c r="J10" s="343" t="s">
        <v>799</v>
      </c>
      <c r="K10" s="343" t="s">
        <v>795</v>
      </c>
      <c r="L10" s="45" t="s">
        <v>800</v>
      </c>
      <c r="M10" s="45" t="s">
        <v>798</v>
      </c>
      <c r="N10" s="45" t="s">
        <v>812</v>
      </c>
      <c r="O10" s="345" t="s">
        <v>811</v>
      </c>
      <c r="P10" s="345" t="s">
        <v>796</v>
      </c>
      <c r="Q10" s="45" t="s">
        <v>807</v>
      </c>
      <c r="R10" s="345" t="s">
        <v>796</v>
      </c>
      <c r="S10" s="45" t="s">
        <v>809</v>
      </c>
      <c r="T10" s="343" t="s">
        <v>808</v>
      </c>
      <c r="U10" s="45" t="s">
        <v>812</v>
      </c>
      <c r="V10" s="45" t="s">
        <v>800</v>
      </c>
      <c r="W10" s="45" t="s">
        <v>794</v>
      </c>
      <c r="X10" s="45" t="s">
        <v>800</v>
      </c>
      <c r="Y10" s="45" t="s">
        <v>800</v>
      </c>
      <c r="Z10" s="343" t="s">
        <v>799</v>
      </c>
      <c r="AA10" s="345" t="s">
        <v>818</v>
      </c>
      <c r="AB10" s="343" t="s">
        <v>801</v>
      </c>
      <c r="AC10" s="45" t="s">
        <v>811</v>
      </c>
      <c r="AD10" s="45" t="s">
        <v>800</v>
      </c>
      <c r="AE10" s="343" t="s">
        <v>808</v>
      </c>
      <c r="AF10" s="343" t="s">
        <v>801</v>
      </c>
      <c r="AG10" s="343" t="s">
        <v>810</v>
      </c>
      <c r="AH10" s="45" t="s">
        <v>814</v>
      </c>
      <c r="AI10" s="45" t="s">
        <v>807</v>
      </c>
      <c r="AJ10" s="343" t="s">
        <v>837</v>
      </c>
      <c r="AK10" s="343" t="s">
        <v>799</v>
      </c>
      <c r="AL10" s="345" t="s">
        <v>811</v>
      </c>
      <c r="AM10" s="345" t="s">
        <v>811</v>
      </c>
      <c r="AN10" s="45" t="s">
        <v>794</v>
      </c>
      <c r="AO10" s="45" t="s">
        <v>807</v>
      </c>
      <c r="AP10" s="343" t="s">
        <v>806</v>
      </c>
      <c r="AQ10" s="343" t="s">
        <v>795</v>
      </c>
      <c r="AR10" s="343" t="s">
        <v>795</v>
      </c>
      <c r="AS10" s="343" t="s">
        <v>799</v>
      </c>
      <c r="AT10" s="343" t="s">
        <v>799</v>
      </c>
      <c r="AU10" s="343" t="s">
        <v>801</v>
      </c>
      <c r="AV10" s="364" t="s">
        <v>806</v>
      </c>
      <c r="AW10" s="345" t="s">
        <v>796</v>
      </c>
      <c r="AX10" s="45" t="s">
        <v>800</v>
      </c>
      <c r="AY10" s="343" t="s">
        <v>801</v>
      </c>
      <c r="AZ10" s="45" t="s">
        <v>800</v>
      </c>
      <c r="BA10" s="343" t="s">
        <v>795</v>
      </c>
      <c r="BB10" s="45" t="s">
        <v>794</v>
      </c>
      <c r="BC10" s="45" t="s">
        <v>794</v>
      </c>
      <c r="BD10" s="45" t="s">
        <v>805</v>
      </c>
      <c r="BE10" s="45" t="s">
        <v>807</v>
      </c>
      <c r="BF10" s="45" t="s">
        <v>800</v>
      </c>
      <c r="BG10" s="343" t="s">
        <v>808</v>
      </c>
      <c r="BH10" s="345" t="s">
        <v>811</v>
      </c>
      <c r="BI10" s="343" t="s">
        <v>799</v>
      </c>
      <c r="BJ10" s="45" t="s">
        <v>805</v>
      </c>
      <c r="BK10" s="345" t="s">
        <v>796</v>
      </c>
      <c r="BL10" s="345" t="s">
        <v>811</v>
      </c>
      <c r="BM10" s="45" t="s">
        <v>802</v>
      </c>
      <c r="BN10" s="343" t="s">
        <v>799</v>
      </c>
      <c r="BO10" s="343" t="s">
        <v>799</v>
      </c>
      <c r="BP10" s="45" t="s">
        <v>812</v>
      </c>
      <c r="BQ10" s="345" t="s">
        <v>818</v>
      </c>
      <c r="BR10" s="345" t="s">
        <v>796</v>
      </c>
      <c r="BS10" s="345" t="s">
        <v>811</v>
      </c>
      <c r="BT10" s="45" t="s">
        <v>805</v>
      </c>
      <c r="BU10" s="343" t="s">
        <v>808</v>
      </c>
      <c r="BV10" s="345" t="s">
        <v>796</v>
      </c>
      <c r="BW10" s="343" t="s">
        <v>801</v>
      </c>
      <c r="BX10" s="364" t="s">
        <v>806</v>
      </c>
      <c r="BY10" s="45" t="s">
        <v>805</v>
      </c>
      <c r="BZ10" s="45" t="s">
        <v>814</v>
      </c>
      <c r="CA10" s="45" t="s">
        <v>798</v>
      </c>
      <c r="CB10" s="45" t="s">
        <v>805</v>
      </c>
      <c r="CC10" s="45" t="s">
        <v>805</v>
      </c>
      <c r="CD10" s="45" t="s">
        <v>807</v>
      </c>
      <c r="CE10" s="343" t="s">
        <v>799</v>
      </c>
      <c r="CF10" s="343" t="s">
        <v>797</v>
      </c>
      <c r="CG10" s="345" t="s">
        <v>796</v>
      </c>
      <c r="CH10" s="45" t="s">
        <v>805</v>
      </c>
      <c r="CI10" s="45" t="s">
        <v>800</v>
      </c>
      <c r="CJ10" s="45" t="s">
        <v>798</v>
      </c>
      <c r="CK10" s="343" t="s">
        <v>795</v>
      </c>
      <c r="CL10" s="343" t="s">
        <v>799</v>
      </c>
      <c r="CM10" s="345" t="s">
        <v>811</v>
      </c>
      <c r="CN10" s="343" t="s">
        <v>815</v>
      </c>
      <c r="CO10" s="45" t="s">
        <v>798</v>
      </c>
      <c r="CP10" s="45" t="s">
        <v>798</v>
      </c>
      <c r="CQ10" s="45" t="s">
        <v>794</v>
      </c>
      <c r="CR10" s="345" t="s">
        <v>811</v>
      </c>
      <c r="CS10" s="343" t="s">
        <v>799</v>
      </c>
      <c r="CT10" s="45" t="s">
        <v>814</v>
      </c>
      <c r="CU10" s="343" t="s">
        <v>806</v>
      </c>
      <c r="CV10" s="45" t="s">
        <v>798</v>
      </c>
      <c r="CW10" s="343" t="s">
        <v>806</v>
      </c>
      <c r="CX10" s="345" t="s">
        <v>811</v>
      </c>
      <c r="CY10" s="343" t="s">
        <v>808</v>
      </c>
      <c r="CZ10" s="45" t="s">
        <v>804</v>
      </c>
      <c r="DA10" s="345" t="s">
        <v>796</v>
      </c>
      <c r="DB10" s="345" t="s">
        <v>796</v>
      </c>
      <c r="DC10" s="45" t="s">
        <v>798</v>
      </c>
      <c r="DD10" s="343" t="s">
        <v>806</v>
      </c>
      <c r="DE10" s="345" t="s">
        <v>811</v>
      </c>
      <c r="DF10" s="45" t="s">
        <v>805</v>
      </c>
      <c r="DG10" s="46">
        <v>1</v>
      </c>
      <c r="DH10" s="46">
        <v>7</v>
      </c>
    </row>
    <row r="11" spans="1:110" ht="12" hidden="1">
      <c r="A11" s="105">
        <v>10</v>
      </c>
      <c r="B11" s="148" t="s">
        <v>137</v>
      </c>
      <c r="C11" s="45"/>
      <c r="D11" s="45"/>
      <c r="E11" s="45"/>
      <c r="F11" s="45"/>
      <c r="G11" s="45"/>
      <c r="H11" s="45"/>
      <c r="I11" s="45"/>
      <c r="J11" s="34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343"/>
      <c r="AC11" s="45"/>
      <c r="AD11" s="45"/>
      <c r="AE11" s="45"/>
      <c r="AF11" s="45"/>
      <c r="AG11" s="45"/>
      <c r="AH11" s="45"/>
      <c r="AI11" s="45"/>
      <c r="AJ11" s="45"/>
      <c r="AK11" s="45"/>
      <c r="AL11" s="345"/>
      <c r="AM11" s="345"/>
      <c r="AN11" s="45"/>
      <c r="AO11" s="45"/>
      <c r="AP11" s="45"/>
      <c r="AQ11" s="45"/>
      <c r="AR11" s="45"/>
      <c r="AS11" s="343"/>
      <c r="AT11" s="343"/>
      <c r="AU11" s="45"/>
      <c r="AV11" s="45"/>
      <c r="AW11" s="45"/>
      <c r="AX11" s="45"/>
      <c r="AY11" s="45"/>
      <c r="AZ11" s="45"/>
      <c r="BA11" s="343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343"/>
      <c r="CF11" s="45"/>
      <c r="CG11" s="45"/>
      <c r="CH11" s="45"/>
      <c r="CI11" s="45"/>
      <c r="CJ11" s="45"/>
      <c r="CK11" s="45"/>
      <c r="CL11" s="343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</row>
    <row r="12" spans="1:110" ht="12" hidden="1">
      <c r="A12" s="105">
        <v>11</v>
      </c>
      <c r="B12" s="148" t="s">
        <v>138</v>
      </c>
      <c r="C12" s="45"/>
      <c r="D12" s="45"/>
      <c r="E12" s="45"/>
      <c r="F12" s="45"/>
      <c r="G12" s="45"/>
      <c r="H12" s="45"/>
      <c r="I12" s="45"/>
      <c r="J12" s="34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343"/>
      <c r="AC12" s="45"/>
      <c r="AD12" s="45"/>
      <c r="AE12" s="45"/>
      <c r="AF12" s="45"/>
      <c r="AG12" s="45"/>
      <c r="AH12" s="45"/>
      <c r="AI12" s="45"/>
      <c r="AJ12" s="45"/>
      <c r="AK12" s="45"/>
      <c r="AL12" s="345"/>
      <c r="AM12" s="345"/>
      <c r="AN12" s="45"/>
      <c r="AO12" s="45"/>
      <c r="AP12" s="45"/>
      <c r="AQ12" s="45"/>
      <c r="AR12" s="45"/>
      <c r="AS12" s="343"/>
      <c r="AT12" s="343"/>
      <c r="AU12" s="45"/>
      <c r="AV12" s="45"/>
      <c r="AW12" s="45"/>
      <c r="AX12" s="45"/>
      <c r="AY12" s="45"/>
      <c r="AZ12" s="45"/>
      <c r="BA12" s="343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343"/>
      <c r="CF12" s="45"/>
      <c r="CG12" s="45"/>
      <c r="CH12" s="45"/>
      <c r="CI12" s="45"/>
      <c r="CJ12" s="45"/>
      <c r="CK12" s="45"/>
      <c r="CL12" s="343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</row>
    <row r="13" spans="1:110" ht="12" hidden="1">
      <c r="A13" s="105">
        <v>12</v>
      </c>
      <c r="B13" s="148" t="s">
        <v>139</v>
      </c>
      <c r="C13" s="45"/>
      <c r="D13" s="45"/>
      <c r="E13" s="45"/>
      <c r="F13" s="45"/>
      <c r="G13" s="45"/>
      <c r="H13" s="45"/>
      <c r="I13" s="45"/>
      <c r="J13" s="34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343"/>
      <c r="AC13" s="45"/>
      <c r="AD13" s="45"/>
      <c r="AE13" s="45"/>
      <c r="AF13" s="45"/>
      <c r="AG13" s="45"/>
      <c r="AH13" s="45"/>
      <c r="AI13" s="45"/>
      <c r="AJ13" s="45"/>
      <c r="AK13" s="45"/>
      <c r="AL13" s="345"/>
      <c r="AM13" s="345"/>
      <c r="AN13" s="45"/>
      <c r="AO13" s="45"/>
      <c r="AP13" s="45"/>
      <c r="AQ13" s="45"/>
      <c r="AR13" s="45"/>
      <c r="AS13" s="343"/>
      <c r="AT13" s="343"/>
      <c r="AU13" s="45"/>
      <c r="AV13" s="45"/>
      <c r="AW13" s="45"/>
      <c r="AX13" s="45"/>
      <c r="AY13" s="45"/>
      <c r="AZ13" s="45"/>
      <c r="BA13" s="343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343"/>
      <c r="CF13" s="45"/>
      <c r="CG13" s="45"/>
      <c r="CH13" s="45"/>
      <c r="CI13" s="45"/>
      <c r="CJ13" s="45"/>
      <c r="CK13" s="45"/>
      <c r="CL13" s="343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</row>
    <row r="14" spans="1:112" ht="12">
      <c r="A14" s="105">
        <v>13</v>
      </c>
      <c r="B14" s="148" t="s">
        <v>124</v>
      </c>
      <c r="C14" s="343" t="s">
        <v>801</v>
      </c>
      <c r="D14" s="45" t="s">
        <v>807</v>
      </c>
      <c r="E14" s="45" t="s">
        <v>800</v>
      </c>
      <c r="F14" s="344" t="s">
        <v>811</v>
      </c>
      <c r="G14" s="343" t="s">
        <v>815</v>
      </c>
      <c r="H14" s="344" t="s">
        <v>796</v>
      </c>
      <c r="I14" s="45" t="s">
        <v>805</v>
      </c>
      <c r="J14" s="343" t="s">
        <v>799</v>
      </c>
      <c r="K14" s="45" t="s">
        <v>800</v>
      </c>
      <c r="L14" s="45" t="s">
        <v>822</v>
      </c>
      <c r="M14" s="343" t="s">
        <v>806</v>
      </c>
      <c r="N14" s="343" t="s">
        <v>799</v>
      </c>
      <c r="O14" s="343" t="s">
        <v>799</v>
      </c>
      <c r="P14" s="45" t="s">
        <v>800</v>
      </c>
      <c r="Q14" s="343" t="s">
        <v>808</v>
      </c>
      <c r="R14" s="343" t="s">
        <v>806</v>
      </c>
      <c r="S14" s="343" t="s">
        <v>795</v>
      </c>
      <c r="T14" s="45" t="s">
        <v>802</v>
      </c>
      <c r="U14" s="343" t="s">
        <v>810</v>
      </c>
      <c r="V14" s="345" t="s">
        <v>796</v>
      </c>
      <c r="W14" s="345" t="s">
        <v>811</v>
      </c>
      <c r="X14" s="45" t="s">
        <v>814</v>
      </c>
      <c r="Y14" s="345" t="s">
        <v>811</v>
      </c>
      <c r="Z14" s="345" t="s">
        <v>796</v>
      </c>
      <c r="AA14" s="343" t="s">
        <v>799</v>
      </c>
      <c r="AB14" s="343" t="s">
        <v>799</v>
      </c>
      <c r="AC14" s="343" t="s">
        <v>799</v>
      </c>
      <c r="AD14" s="345" t="s">
        <v>818</v>
      </c>
      <c r="AE14" s="45" t="s">
        <v>807</v>
      </c>
      <c r="AF14" s="45" t="s">
        <v>824</v>
      </c>
      <c r="AG14" s="45" t="s">
        <v>817</v>
      </c>
      <c r="AH14" s="343" t="s">
        <v>801</v>
      </c>
      <c r="AI14" s="45" t="s">
        <v>800</v>
      </c>
      <c r="AJ14" s="45" t="s">
        <v>838</v>
      </c>
      <c r="AK14" s="45" t="s">
        <v>798</v>
      </c>
      <c r="AL14" s="345" t="s">
        <v>811</v>
      </c>
      <c r="AM14" s="345" t="s">
        <v>796</v>
      </c>
      <c r="AN14" s="45" t="s">
        <v>817</v>
      </c>
      <c r="AO14" s="343" t="s">
        <v>801</v>
      </c>
      <c r="AP14" s="45" t="s">
        <v>800</v>
      </c>
      <c r="AQ14" s="345" t="s">
        <v>796</v>
      </c>
      <c r="AR14" s="45" t="s">
        <v>827</v>
      </c>
      <c r="AS14" s="364" t="s">
        <v>806</v>
      </c>
      <c r="AT14" s="343" t="s">
        <v>795</v>
      </c>
      <c r="AU14" s="45" t="s">
        <v>794</v>
      </c>
      <c r="AV14" s="45" t="s">
        <v>794</v>
      </c>
      <c r="AW14" s="343" t="s">
        <v>799</v>
      </c>
      <c r="AX14" s="343" t="s">
        <v>799</v>
      </c>
      <c r="AY14" s="45" t="s">
        <v>802</v>
      </c>
      <c r="AZ14" s="345" t="s">
        <v>811</v>
      </c>
      <c r="BA14" s="343" t="s">
        <v>823</v>
      </c>
      <c r="BB14" s="345" t="s">
        <v>821</v>
      </c>
      <c r="BC14" s="343" t="s">
        <v>808</v>
      </c>
      <c r="BD14" s="343" t="s">
        <v>806</v>
      </c>
      <c r="BE14" s="343" t="s">
        <v>795</v>
      </c>
      <c r="BF14" s="45" t="s">
        <v>794</v>
      </c>
      <c r="BG14" s="45" t="s">
        <v>794</v>
      </c>
      <c r="BH14" s="345" t="s">
        <v>796</v>
      </c>
      <c r="BI14" s="345" t="s">
        <v>821</v>
      </c>
      <c r="BJ14" s="343" t="s">
        <v>799</v>
      </c>
      <c r="BK14" s="45" t="s">
        <v>807</v>
      </c>
      <c r="BL14" s="343" t="s">
        <v>816</v>
      </c>
      <c r="BM14" s="343" t="s">
        <v>813</v>
      </c>
      <c r="BN14" s="45" t="s">
        <v>800</v>
      </c>
      <c r="BO14" s="343" t="s">
        <v>806</v>
      </c>
      <c r="BP14" s="45" t="s">
        <v>812</v>
      </c>
      <c r="BQ14" s="343" t="s">
        <v>801</v>
      </c>
      <c r="BR14" s="343" t="s">
        <v>795</v>
      </c>
      <c r="BS14" s="45" t="s">
        <v>812</v>
      </c>
      <c r="BT14" s="45" t="s">
        <v>822</v>
      </c>
      <c r="BU14" s="343" t="s">
        <v>801</v>
      </c>
      <c r="BV14" s="343" t="s">
        <v>808</v>
      </c>
      <c r="BW14" s="345" t="s">
        <v>818</v>
      </c>
      <c r="BX14" s="343" t="s">
        <v>799</v>
      </c>
      <c r="BY14" s="343" t="s">
        <v>808</v>
      </c>
      <c r="BZ14" s="343" t="s">
        <v>815</v>
      </c>
      <c r="CA14" s="343" t="s">
        <v>801</v>
      </c>
      <c r="CB14" s="45" t="s">
        <v>807</v>
      </c>
      <c r="CC14" s="45" t="s">
        <v>800</v>
      </c>
      <c r="CD14" s="345" t="s">
        <v>818</v>
      </c>
      <c r="CE14" s="343" t="s">
        <v>799</v>
      </c>
      <c r="CF14" s="45" t="s">
        <v>800</v>
      </c>
      <c r="CG14" s="45" t="s">
        <v>805</v>
      </c>
      <c r="CH14" s="45" t="s">
        <v>800</v>
      </c>
      <c r="CI14" s="45" t="s">
        <v>819</v>
      </c>
      <c r="CJ14" s="45" t="s">
        <v>807</v>
      </c>
      <c r="CK14" s="345" t="s">
        <v>796</v>
      </c>
      <c r="CL14" s="343" t="s">
        <v>795</v>
      </c>
      <c r="CM14" s="45" t="s">
        <v>802</v>
      </c>
      <c r="CN14" s="45" t="s">
        <v>814</v>
      </c>
      <c r="CO14" s="345" t="s">
        <v>796</v>
      </c>
      <c r="CP14" s="345" t="s">
        <v>796</v>
      </c>
      <c r="CQ14" s="343" t="s">
        <v>801</v>
      </c>
      <c r="CR14" s="45" t="s">
        <v>800</v>
      </c>
      <c r="CS14" s="345" t="s">
        <v>811</v>
      </c>
      <c r="CT14" s="45" t="s">
        <v>807</v>
      </c>
      <c r="CU14" s="45" t="s">
        <v>807</v>
      </c>
      <c r="CV14" s="345" t="s">
        <v>818</v>
      </c>
      <c r="CW14" s="45" t="s">
        <v>798</v>
      </c>
      <c r="CX14" s="45" t="s">
        <v>802</v>
      </c>
      <c r="CY14" s="45" t="s">
        <v>802</v>
      </c>
      <c r="CZ14" s="45" t="s">
        <v>802</v>
      </c>
      <c r="DA14" s="345" t="s">
        <v>796</v>
      </c>
      <c r="DB14" s="345" t="s">
        <v>811</v>
      </c>
      <c r="DC14" s="343" t="s">
        <v>801</v>
      </c>
      <c r="DD14" s="45" t="s">
        <v>798</v>
      </c>
      <c r="DE14" s="45" t="s">
        <v>805</v>
      </c>
      <c r="DF14" s="345" t="s">
        <v>796</v>
      </c>
      <c r="DG14" s="46">
        <v>0</v>
      </c>
      <c r="DH14" s="46">
        <v>4</v>
      </c>
    </row>
    <row r="15" spans="1:112" ht="12">
      <c r="A15" s="105">
        <v>14</v>
      </c>
      <c r="B15" s="148" t="s">
        <v>140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3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343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343"/>
      <c r="BE15" s="343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361"/>
      <c r="CF15" s="45"/>
      <c r="CG15" s="343" t="s">
        <v>799</v>
      </c>
      <c r="CH15" s="343" t="s">
        <v>806</v>
      </c>
      <c r="CI15" s="343" t="s">
        <v>806</v>
      </c>
      <c r="CJ15" s="343" t="s">
        <v>797</v>
      </c>
      <c r="CK15" s="343" t="s">
        <v>797</v>
      </c>
      <c r="CL15" s="45" t="s">
        <v>794</v>
      </c>
      <c r="CM15" s="345" t="s">
        <v>811</v>
      </c>
      <c r="CN15" s="345" t="s">
        <v>818</v>
      </c>
      <c r="CO15" s="343" t="s">
        <v>797</v>
      </c>
      <c r="CP15" s="345" t="s">
        <v>796</v>
      </c>
      <c r="CQ15" s="343" t="s">
        <v>799</v>
      </c>
      <c r="CR15" s="345" t="s">
        <v>796</v>
      </c>
      <c r="CS15" s="345" t="s">
        <v>811</v>
      </c>
      <c r="CT15" s="45" t="s">
        <v>807</v>
      </c>
      <c r="CU15" s="345" t="s">
        <v>796</v>
      </c>
      <c r="CV15" s="343" t="s">
        <v>795</v>
      </c>
      <c r="CW15" s="45" t="s">
        <v>805</v>
      </c>
      <c r="CX15" s="343" t="s">
        <v>797</v>
      </c>
      <c r="CY15" s="343" t="s">
        <v>801</v>
      </c>
      <c r="CZ15" s="343" t="s">
        <v>806</v>
      </c>
      <c r="DA15" s="45" t="s">
        <v>807</v>
      </c>
      <c r="DB15" s="345" t="s">
        <v>796</v>
      </c>
      <c r="DC15" s="345" t="s">
        <v>796</v>
      </c>
      <c r="DD15" s="45" t="s">
        <v>805</v>
      </c>
      <c r="DE15" s="343" t="s">
        <v>815</v>
      </c>
      <c r="DF15" s="343" t="s">
        <v>806</v>
      </c>
      <c r="DG15" s="46">
        <v>5</v>
      </c>
      <c r="DH15" s="46">
        <v>0</v>
      </c>
    </row>
    <row r="16" spans="1:110" ht="12" hidden="1">
      <c r="A16" s="105">
        <v>15</v>
      </c>
      <c r="B16" s="148" t="s">
        <v>141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3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343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343"/>
      <c r="BE16" s="343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343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</row>
    <row r="17" spans="1:110" ht="12" hidden="1">
      <c r="A17" s="105">
        <v>16</v>
      </c>
      <c r="B17" s="148" t="s">
        <v>142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3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343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343"/>
      <c r="BE17" s="343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343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</row>
    <row r="18" spans="1:110" ht="12" hidden="1">
      <c r="A18" s="105">
        <v>17</v>
      </c>
      <c r="B18" s="148" t="s">
        <v>143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3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343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343"/>
      <c r="BE18" s="343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343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</row>
    <row r="19" spans="1:110" ht="12" hidden="1">
      <c r="A19" s="105">
        <v>18</v>
      </c>
      <c r="B19" s="148" t="s">
        <v>144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3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343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343"/>
      <c r="BE19" s="343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343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</row>
    <row r="20" spans="1:110" ht="12" hidden="1">
      <c r="A20" s="105">
        <v>19</v>
      </c>
      <c r="B20" s="148" t="s">
        <v>669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3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343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43"/>
      <c r="BE20" s="343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343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</row>
    <row r="21" spans="1:110" ht="12" hidden="1">
      <c r="A21" s="105">
        <v>20</v>
      </c>
      <c r="B21" s="148" t="s">
        <v>175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798</v>
      </c>
      <c r="AD21" s="345" t="s">
        <v>796</v>
      </c>
      <c r="AE21" s="45" t="s">
        <v>794</v>
      </c>
      <c r="AF21" s="343" t="s">
        <v>799</v>
      </c>
      <c r="AG21" s="45" t="s">
        <v>798</v>
      </c>
      <c r="AH21" s="45" t="s">
        <v>802</v>
      </c>
      <c r="AI21" s="343" t="s">
        <v>808</v>
      </c>
      <c r="AJ21" s="343" t="s">
        <v>815</v>
      </c>
      <c r="AK21" s="343" t="s">
        <v>795</v>
      </c>
      <c r="AL21" s="343" t="s">
        <v>795</v>
      </c>
      <c r="AM21" s="343" t="s">
        <v>799</v>
      </c>
      <c r="AN21" s="345" t="s">
        <v>811</v>
      </c>
      <c r="AO21" s="45" t="s">
        <v>794</v>
      </c>
      <c r="AP21" s="345" t="s">
        <v>811</v>
      </c>
      <c r="AQ21" s="45" t="s">
        <v>814</v>
      </c>
      <c r="AR21" s="343" t="s">
        <v>801</v>
      </c>
      <c r="AS21" s="343" t="s">
        <v>797</v>
      </c>
      <c r="AT21" s="45" t="s">
        <v>800</v>
      </c>
      <c r="AU21" s="364" t="s">
        <v>806</v>
      </c>
      <c r="AV21" s="45" t="s">
        <v>794</v>
      </c>
      <c r="AW21" s="45" t="s">
        <v>800</v>
      </c>
      <c r="AX21" s="343" t="s">
        <v>799</v>
      </c>
      <c r="AY21" s="45" t="s">
        <v>819</v>
      </c>
      <c r="AZ21" s="45" t="s">
        <v>807</v>
      </c>
      <c r="BA21" s="345" t="s">
        <v>811</v>
      </c>
      <c r="BB21" s="345" t="s">
        <v>796</v>
      </c>
      <c r="BC21" s="345" t="s">
        <v>811</v>
      </c>
      <c r="BD21" s="343" t="s">
        <v>795</v>
      </c>
      <c r="BE21" s="343" t="s">
        <v>801</v>
      </c>
      <c r="BF21" s="345" t="s">
        <v>796</v>
      </c>
      <c r="BG21" s="345" t="s">
        <v>811</v>
      </c>
      <c r="BH21" s="343" t="s">
        <v>808</v>
      </c>
      <c r="BI21" s="345" t="s">
        <v>821</v>
      </c>
      <c r="BJ21" s="45" t="s">
        <v>807</v>
      </c>
      <c r="BK21" s="45" t="s">
        <v>805</v>
      </c>
      <c r="BL21" s="45" t="s">
        <v>802</v>
      </c>
      <c r="BM21" s="45" t="s">
        <v>794</v>
      </c>
      <c r="BN21" s="343" t="s">
        <v>799</v>
      </c>
      <c r="BO21" s="343" t="s">
        <v>806</v>
      </c>
      <c r="BP21" s="343" t="s">
        <v>799</v>
      </c>
      <c r="BQ21" s="345" t="s">
        <v>818</v>
      </c>
      <c r="BR21" s="343" t="s">
        <v>799</v>
      </c>
      <c r="BS21" s="343" t="s">
        <v>797</v>
      </c>
      <c r="BT21" s="45" t="s">
        <v>822</v>
      </c>
      <c r="BU21" s="45" t="s">
        <v>802</v>
      </c>
      <c r="BV21" s="45" t="s">
        <v>805</v>
      </c>
      <c r="BW21" s="345" t="s">
        <v>818</v>
      </c>
      <c r="BX21" s="343" t="s">
        <v>808</v>
      </c>
      <c r="BY21" s="343" t="s">
        <v>806</v>
      </c>
      <c r="BZ21" s="343" t="s">
        <v>799</v>
      </c>
      <c r="CA21" s="345" t="s">
        <v>818</v>
      </c>
      <c r="CB21" s="343" t="s">
        <v>795</v>
      </c>
      <c r="CC21" s="343" t="s">
        <v>806</v>
      </c>
      <c r="CD21" s="45" t="s">
        <v>807</v>
      </c>
      <c r="CE21" s="343" t="s">
        <v>795</v>
      </c>
      <c r="CF21" s="45" t="s">
        <v>812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</row>
    <row r="22" spans="1:110" ht="12" hidden="1">
      <c r="A22" s="105">
        <v>21</v>
      </c>
      <c r="B22" s="148" t="s">
        <v>670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</row>
    <row r="23" spans="1:110" ht="12">
      <c r="A23" s="105">
        <v>22</v>
      </c>
      <c r="B23" s="148" t="s">
        <v>174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</row>
    <row r="24" spans="1:110" ht="12" hidden="1">
      <c r="A24" s="105">
        <v>23</v>
      </c>
      <c r="B24" s="148" t="s">
        <v>123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</row>
    <row r="25" spans="1:112" ht="12">
      <c r="A25" s="105">
        <v>24</v>
      </c>
      <c r="B25" s="148" t="s">
        <v>126</v>
      </c>
      <c r="C25" s="45" t="s">
        <v>807</v>
      </c>
      <c r="D25" s="45" t="s">
        <v>805</v>
      </c>
      <c r="E25" s="343" t="s">
        <v>806</v>
      </c>
      <c r="F25" s="343" t="s">
        <v>806</v>
      </c>
      <c r="G25" s="45" t="s">
        <v>800</v>
      </c>
      <c r="H25" s="344" t="s">
        <v>796</v>
      </c>
      <c r="I25" s="344" t="s">
        <v>796</v>
      </c>
      <c r="J25" s="344" t="s">
        <v>796</v>
      </c>
      <c r="K25" s="45" t="s">
        <v>814</v>
      </c>
      <c r="L25" s="343" t="s">
        <v>799</v>
      </c>
      <c r="M25" s="345" t="s">
        <v>796</v>
      </c>
      <c r="N25" s="345" t="s">
        <v>821</v>
      </c>
      <c r="O25" s="45" t="s">
        <v>800</v>
      </c>
      <c r="P25" s="343" t="s">
        <v>799</v>
      </c>
      <c r="Q25" s="345" t="s">
        <v>796</v>
      </c>
      <c r="R25" s="343" t="s">
        <v>799</v>
      </c>
      <c r="S25" s="45" t="s">
        <v>800</v>
      </c>
      <c r="T25" s="343" t="s">
        <v>797</v>
      </c>
      <c r="U25" s="345" t="s">
        <v>811</v>
      </c>
      <c r="V25" s="345" t="s">
        <v>796</v>
      </c>
      <c r="W25" s="343" t="s">
        <v>806</v>
      </c>
      <c r="X25" s="45" t="s">
        <v>800</v>
      </c>
      <c r="Y25" s="343" t="s">
        <v>813</v>
      </c>
      <c r="Z25" s="45" t="s">
        <v>800</v>
      </c>
      <c r="AA25" s="45" t="s">
        <v>800</v>
      </c>
      <c r="AB25" s="45" t="s">
        <v>805</v>
      </c>
      <c r="AC25" s="343" t="s">
        <v>801</v>
      </c>
      <c r="AD25" s="345" t="s">
        <v>796</v>
      </c>
      <c r="AE25" s="343" t="s">
        <v>808</v>
      </c>
      <c r="AF25" s="345" t="s">
        <v>796</v>
      </c>
      <c r="AG25" s="45" t="s">
        <v>794</v>
      </c>
      <c r="AH25" s="45" t="s">
        <v>794</v>
      </c>
      <c r="AI25" s="45" t="s">
        <v>812</v>
      </c>
      <c r="AJ25" s="343" t="s">
        <v>797</v>
      </c>
      <c r="AK25" s="45" t="s">
        <v>798</v>
      </c>
      <c r="AL25" s="45" t="s">
        <v>794</v>
      </c>
      <c r="AM25" s="345" t="s">
        <v>811</v>
      </c>
      <c r="AN25" s="345" t="s">
        <v>796</v>
      </c>
      <c r="AO25" s="343" t="s">
        <v>795</v>
      </c>
      <c r="AP25" s="343" t="s">
        <v>799</v>
      </c>
      <c r="AQ25" s="45" t="s">
        <v>794</v>
      </c>
      <c r="AR25" s="343" t="s">
        <v>806</v>
      </c>
      <c r="AS25" s="343" t="s">
        <v>808</v>
      </c>
      <c r="AT25" s="343" t="s">
        <v>806</v>
      </c>
      <c r="AU25" s="45" t="s">
        <v>800</v>
      </c>
      <c r="AV25" s="45" t="s">
        <v>805</v>
      </c>
      <c r="AW25" s="45" t="s">
        <v>800</v>
      </c>
      <c r="AX25" s="45" t="s">
        <v>812</v>
      </c>
      <c r="AY25" s="364" t="s">
        <v>806</v>
      </c>
      <c r="AZ25" s="45" t="s">
        <v>798</v>
      </c>
      <c r="BA25" s="345" t="s">
        <v>811</v>
      </c>
      <c r="BB25" s="343" t="s">
        <v>795</v>
      </c>
      <c r="BC25" s="45" t="s">
        <v>800</v>
      </c>
      <c r="BD25" s="345" t="s">
        <v>818</v>
      </c>
      <c r="BE25" s="45" t="s">
        <v>794</v>
      </c>
      <c r="BF25" s="45" t="s">
        <v>794</v>
      </c>
      <c r="BG25" s="345" t="s">
        <v>811</v>
      </c>
      <c r="BH25" s="343" t="s">
        <v>820</v>
      </c>
      <c r="BI25" s="343" t="s">
        <v>799</v>
      </c>
      <c r="BJ25" s="45" t="s">
        <v>800</v>
      </c>
      <c r="BK25" s="45" t="s">
        <v>805</v>
      </c>
      <c r="BL25" s="45" t="s">
        <v>800</v>
      </c>
      <c r="BM25" s="45" t="s">
        <v>800</v>
      </c>
      <c r="BN25" s="45" t="s">
        <v>812</v>
      </c>
      <c r="BO25" s="345" t="s">
        <v>796</v>
      </c>
      <c r="BP25" s="45" t="s">
        <v>805</v>
      </c>
      <c r="BQ25" s="343" t="s">
        <v>808</v>
      </c>
      <c r="BR25" s="45" t="s">
        <v>800</v>
      </c>
      <c r="BS25" s="345" t="s">
        <v>811</v>
      </c>
      <c r="BT25" s="343" t="s">
        <v>820</v>
      </c>
      <c r="BU25" s="345" t="s">
        <v>811</v>
      </c>
      <c r="BV25" s="45" t="s">
        <v>807</v>
      </c>
      <c r="BW25" s="343" t="s">
        <v>799</v>
      </c>
      <c r="BX25" s="343" t="s">
        <v>806</v>
      </c>
      <c r="BY25" s="343" t="s">
        <v>808</v>
      </c>
      <c r="BZ25" s="45" t="s">
        <v>800</v>
      </c>
      <c r="CA25" s="345" t="s">
        <v>811</v>
      </c>
      <c r="CB25" s="45" t="s">
        <v>800</v>
      </c>
      <c r="CC25" s="343" t="s">
        <v>795</v>
      </c>
      <c r="CD25" s="343" t="s">
        <v>808</v>
      </c>
      <c r="CE25" s="45" t="s">
        <v>800</v>
      </c>
      <c r="CF25" s="45" t="s">
        <v>805</v>
      </c>
      <c r="CG25" s="345" t="s">
        <v>796</v>
      </c>
      <c r="CH25" s="45" t="s">
        <v>805</v>
      </c>
      <c r="CI25" s="45" t="s">
        <v>822</v>
      </c>
      <c r="CJ25" s="343" t="s">
        <v>808</v>
      </c>
      <c r="CK25" s="45" t="s">
        <v>798</v>
      </c>
      <c r="CL25" s="343" t="s">
        <v>795</v>
      </c>
      <c r="CM25" s="345" t="s">
        <v>796</v>
      </c>
      <c r="CN25" s="345" t="s">
        <v>818</v>
      </c>
      <c r="CO25" s="343" t="s">
        <v>808</v>
      </c>
      <c r="CP25" s="343" t="s">
        <v>797</v>
      </c>
      <c r="CQ25" s="343" t="s">
        <v>806</v>
      </c>
      <c r="CR25" s="45" t="s">
        <v>798</v>
      </c>
      <c r="CS25" s="45" t="s">
        <v>800</v>
      </c>
      <c r="CT25" s="345" t="s">
        <v>796</v>
      </c>
      <c r="CU25" s="345" t="s">
        <v>796</v>
      </c>
      <c r="CV25" s="345" t="s">
        <v>796</v>
      </c>
      <c r="CW25" s="343" t="s">
        <v>797</v>
      </c>
      <c r="CX25" s="343" t="s">
        <v>806</v>
      </c>
      <c r="CY25" s="345" t="s">
        <v>818</v>
      </c>
      <c r="CZ25" s="343" t="s">
        <v>806</v>
      </c>
      <c r="DA25" s="45" t="s">
        <v>800</v>
      </c>
      <c r="DB25" s="45" t="s">
        <v>800</v>
      </c>
      <c r="DC25" s="345" t="s">
        <v>811</v>
      </c>
      <c r="DD25" s="343" t="s">
        <v>816</v>
      </c>
      <c r="DE25" s="343" t="s">
        <v>806</v>
      </c>
      <c r="DF25" s="343" t="s">
        <v>806</v>
      </c>
      <c r="DG25" s="46">
        <v>3</v>
      </c>
      <c r="DH25" s="46">
        <v>2</v>
      </c>
    </row>
    <row r="26" spans="1:110" ht="12" hidden="1">
      <c r="A26" s="105">
        <v>25</v>
      </c>
      <c r="B26" s="148" t="s">
        <v>146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43"/>
      <c r="U26" s="45"/>
      <c r="V26" s="45"/>
      <c r="W26" s="343"/>
      <c r="X26" s="45"/>
      <c r="Y26" s="45"/>
      <c r="Z26" s="45"/>
      <c r="AA26" s="45"/>
      <c r="AB26" s="45"/>
      <c r="AC26" s="45"/>
      <c r="AD26" s="45"/>
      <c r="AE26" s="343"/>
      <c r="AF26" s="45"/>
      <c r="AG26" s="45"/>
      <c r="AH26" s="45"/>
      <c r="AI26" s="45"/>
      <c r="AJ26" s="45"/>
      <c r="AK26" s="45"/>
      <c r="AL26" s="45"/>
      <c r="AM26" s="345"/>
      <c r="AN26" s="345"/>
      <c r="AO26" s="343"/>
      <c r="AP26" s="343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343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345"/>
      <c r="CH26" s="45"/>
      <c r="CI26" s="45"/>
      <c r="CJ26" s="343"/>
      <c r="CK26" s="45"/>
      <c r="CL26" s="343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</row>
    <row r="27" spans="1:110" ht="12" hidden="1">
      <c r="A27" s="105">
        <v>26</v>
      </c>
      <c r="B27" s="148" t="s">
        <v>176</v>
      </c>
      <c r="C27" s="344" t="s">
        <v>796</v>
      </c>
      <c r="D27" s="343" t="s">
        <v>808</v>
      </c>
      <c r="E27" s="45" t="s">
        <v>800</v>
      </c>
      <c r="F27" s="45" t="s">
        <v>794</v>
      </c>
      <c r="G27" s="45" t="s">
        <v>814</v>
      </c>
      <c r="H27" s="343" t="s">
        <v>799</v>
      </c>
      <c r="I27" s="344" t="s">
        <v>811</v>
      </c>
      <c r="J27" s="344" t="s">
        <v>796</v>
      </c>
      <c r="K27" s="343" t="s">
        <v>797</v>
      </c>
      <c r="L27" s="343" t="s">
        <v>806</v>
      </c>
      <c r="M27" s="345" t="s">
        <v>796</v>
      </c>
      <c r="N27" s="343" t="s">
        <v>815</v>
      </c>
      <c r="O27" s="345" t="s">
        <v>811</v>
      </c>
      <c r="P27" s="45" t="s">
        <v>814</v>
      </c>
      <c r="Q27" s="343" t="s">
        <v>799</v>
      </c>
      <c r="R27" s="343" t="s">
        <v>806</v>
      </c>
      <c r="S27" s="45" t="s">
        <v>794</v>
      </c>
      <c r="T27" s="343" t="s">
        <v>795</v>
      </c>
      <c r="U27" s="45" t="s">
        <v>800</v>
      </c>
      <c r="V27" s="343" t="s">
        <v>815</v>
      </c>
      <c r="W27" s="343" t="s">
        <v>795</v>
      </c>
      <c r="X27" s="45" t="s">
        <v>805</v>
      </c>
      <c r="Y27" s="45" t="s">
        <v>800</v>
      </c>
      <c r="Z27" s="345" t="s">
        <v>811</v>
      </c>
      <c r="AA27" s="45" t="s">
        <v>807</v>
      </c>
      <c r="AB27" s="343" t="s">
        <v>806</v>
      </c>
      <c r="AC27" s="45"/>
      <c r="AD27" s="45"/>
      <c r="AE27" s="343"/>
      <c r="AF27" s="45"/>
      <c r="AG27" s="45"/>
      <c r="AH27" s="45"/>
      <c r="AI27" s="45"/>
      <c r="AJ27" s="45"/>
      <c r="AK27" s="45"/>
      <c r="AL27" s="45"/>
      <c r="AM27" s="345"/>
      <c r="AN27" s="345"/>
      <c r="AO27" s="343"/>
      <c r="AP27" s="343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343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345"/>
      <c r="CH27" s="45"/>
      <c r="CI27" s="45"/>
      <c r="CJ27" s="343"/>
      <c r="CK27" s="45"/>
      <c r="CL27" s="343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</row>
    <row r="28" spans="1:110" ht="12" hidden="1">
      <c r="A28" s="105">
        <v>27</v>
      </c>
      <c r="B28" s="148" t="s">
        <v>177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43"/>
      <c r="X28" s="45"/>
      <c r="Y28" s="45"/>
      <c r="Z28" s="45"/>
      <c r="AA28" s="45"/>
      <c r="AB28" s="45"/>
      <c r="AC28" s="45"/>
      <c r="AD28" s="45"/>
      <c r="AE28" s="343"/>
      <c r="AF28" s="45"/>
      <c r="AG28" s="45"/>
      <c r="AH28" s="45"/>
      <c r="AI28" s="45"/>
      <c r="AJ28" s="45"/>
      <c r="AK28" s="45"/>
      <c r="AL28" s="45"/>
      <c r="AM28" s="345"/>
      <c r="AN28" s="345"/>
      <c r="AO28" s="343"/>
      <c r="AP28" s="343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343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345"/>
      <c r="CH28" s="45"/>
      <c r="CI28" s="45"/>
      <c r="CJ28" s="343"/>
      <c r="CK28" s="45"/>
      <c r="CL28" s="343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</row>
    <row r="29" spans="1:110" ht="12" hidden="1">
      <c r="A29" s="105">
        <v>28</v>
      </c>
      <c r="B29" s="148" t="s">
        <v>127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43"/>
      <c r="X29" s="45"/>
      <c r="Y29" s="45"/>
      <c r="Z29" s="45"/>
      <c r="AA29" s="45"/>
      <c r="AB29" s="45"/>
      <c r="AC29" s="45"/>
      <c r="AD29" s="45"/>
      <c r="AE29" s="343"/>
      <c r="AF29" s="45"/>
      <c r="AG29" s="45"/>
      <c r="AH29" s="45"/>
      <c r="AI29" s="45"/>
      <c r="AJ29" s="45"/>
      <c r="AK29" s="45"/>
      <c r="AL29" s="45"/>
      <c r="AM29" s="345"/>
      <c r="AN29" s="345"/>
      <c r="AO29" s="343"/>
      <c r="AP29" s="343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343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345"/>
      <c r="CH29" s="45"/>
      <c r="CI29" s="45"/>
      <c r="CJ29" s="343"/>
      <c r="CK29" s="45"/>
      <c r="CL29" s="343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</row>
    <row r="30" spans="1:112" ht="12">
      <c r="A30" s="105">
        <v>29</v>
      </c>
      <c r="B30" s="148" t="s">
        <v>132</v>
      </c>
      <c r="C30" s="343" t="s">
        <v>797</v>
      </c>
      <c r="D30" s="45" t="s">
        <v>807</v>
      </c>
      <c r="E30" s="344" t="s">
        <v>796</v>
      </c>
      <c r="F30" s="344" t="s">
        <v>796</v>
      </c>
      <c r="G30" s="344" t="s">
        <v>796</v>
      </c>
      <c r="H30" s="45" t="s">
        <v>800</v>
      </c>
      <c r="I30" s="343" t="s">
        <v>801</v>
      </c>
      <c r="J30" s="343" t="s">
        <v>799</v>
      </c>
      <c r="K30" s="45" t="s">
        <v>794</v>
      </c>
      <c r="L30" s="45" t="s">
        <v>800</v>
      </c>
      <c r="M30" s="343" t="s">
        <v>808</v>
      </c>
      <c r="N30" s="45" t="s">
        <v>800</v>
      </c>
      <c r="O30" s="343" t="s">
        <v>799</v>
      </c>
      <c r="P30" s="343" t="s">
        <v>806</v>
      </c>
      <c r="Q30" s="45" t="s">
        <v>800</v>
      </c>
      <c r="R30" s="45" t="s">
        <v>794</v>
      </c>
      <c r="S30" s="45" t="s">
        <v>802</v>
      </c>
      <c r="T30" s="45" t="s">
        <v>798</v>
      </c>
      <c r="U30" s="45" t="s">
        <v>800</v>
      </c>
      <c r="V30" s="45" t="s">
        <v>805</v>
      </c>
      <c r="W30" s="343" t="s">
        <v>806</v>
      </c>
      <c r="X30" s="343" t="s">
        <v>815</v>
      </c>
      <c r="Y30" s="343" t="s">
        <v>799</v>
      </c>
      <c r="Z30" s="343" t="s">
        <v>808</v>
      </c>
      <c r="AA30" s="345" t="s">
        <v>818</v>
      </c>
      <c r="AB30" s="45" t="s">
        <v>802</v>
      </c>
      <c r="AC30" s="45" t="s">
        <v>802</v>
      </c>
      <c r="AD30" s="45" t="s">
        <v>800</v>
      </c>
      <c r="AE30" s="343" t="s">
        <v>808</v>
      </c>
      <c r="AF30" s="343" t="s">
        <v>801</v>
      </c>
      <c r="AG30" s="343" t="s">
        <v>799</v>
      </c>
      <c r="AH30" s="45" t="s">
        <v>817</v>
      </c>
      <c r="AI30" s="345" t="s">
        <v>796</v>
      </c>
      <c r="AJ30" s="343" t="s">
        <v>795</v>
      </c>
      <c r="AK30" s="345" t="s">
        <v>796</v>
      </c>
      <c r="AL30" s="345" t="s">
        <v>796</v>
      </c>
      <c r="AM30" s="345" t="s">
        <v>796</v>
      </c>
      <c r="AN30" s="345" t="s">
        <v>811</v>
      </c>
      <c r="AO30" s="343" t="s">
        <v>808</v>
      </c>
      <c r="AP30" s="343" t="s">
        <v>801</v>
      </c>
      <c r="AQ30" s="45" t="s">
        <v>800</v>
      </c>
      <c r="AR30" s="45" t="s">
        <v>805</v>
      </c>
      <c r="AS30" s="45" t="s">
        <v>802</v>
      </c>
      <c r="AT30" s="45" t="s">
        <v>794</v>
      </c>
      <c r="AU30" s="45" t="s">
        <v>824</v>
      </c>
      <c r="AV30" s="345" t="s">
        <v>796</v>
      </c>
      <c r="AW30" s="343" t="s">
        <v>797</v>
      </c>
      <c r="AX30" s="343" t="s">
        <v>795</v>
      </c>
      <c r="AY30" s="45" t="s">
        <v>800</v>
      </c>
      <c r="AZ30" s="343" t="s">
        <v>808</v>
      </c>
      <c r="BA30" s="364" t="s">
        <v>806</v>
      </c>
      <c r="BB30" s="343" t="s">
        <v>799</v>
      </c>
      <c r="BC30" s="345" t="s">
        <v>811</v>
      </c>
      <c r="BD30" s="343" t="s">
        <v>806</v>
      </c>
      <c r="BE30" s="343" t="s">
        <v>801</v>
      </c>
      <c r="BF30" s="343" t="s">
        <v>799</v>
      </c>
      <c r="BG30" s="45" t="s">
        <v>807</v>
      </c>
      <c r="BH30" s="45" t="s">
        <v>805</v>
      </c>
      <c r="BI30" s="343" t="s">
        <v>799</v>
      </c>
      <c r="BJ30" s="45" t="s">
        <v>807</v>
      </c>
      <c r="BK30" s="45" t="s">
        <v>802</v>
      </c>
      <c r="BL30" s="343" t="s">
        <v>801</v>
      </c>
      <c r="BM30" s="343" t="s">
        <v>799</v>
      </c>
      <c r="BN30" s="345" t="s">
        <v>796</v>
      </c>
      <c r="BO30" s="343" t="s">
        <v>799</v>
      </c>
      <c r="BP30" s="45" t="s">
        <v>805</v>
      </c>
      <c r="BQ30" s="45" t="s">
        <v>802</v>
      </c>
      <c r="BR30" s="45" t="s">
        <v>800</v>
      </c>
      <c r="BS30" s="45" t="s">
        <v>817</v>
      </c>
      <c r="BT30" s="45" t="s">
        <v>807</v>
      </c>
      <c r="BU30" s="45" t="s">
        <v>805</v>
      </c>
      <c r="BV30" s="45" t="s">
        <v>800</v>
      </c>
      <c r="BW30" s="343" t="s">
        <v>823</v>
      </c>
      <c r="BX30" s="45" t="s">
        <v>807</v>
      </c>
      <c r="BY30" s="45" t="s">
        <v>807</v>
      </c>
      <c r="BZ30" s="343" t="s">
        <v>808</v>
      </c>
      <c r="CA30" s="343" t="s">
        <v>801</v>
      </c>
      <c r="CB30" s="343" t="s">
        <v>795</v>
      </c>
      <c r="CC30" s="343" t="s">
        <v>799</v>
      </c>
      <c r="CD30" s="45" t="s">
        <v>807</v>
      </c>
      <c r="CE30" s="45" t="s">
        <v>800</v>
      </c>
      <c r="CF30" s="45" t="s">
        <v>798</v>
      </c>
      <c r="CG30" s="345" t="s">
        <v>796</v>
      </c>
      <c r="CH30" s="45" t="s">
        <v>798</v>
      </c>
      <c r="CI30" s="45" t="s">
        <v>817</v>
      </c>
      <c r="CJ30" s="343" t="s">
        <v>806</v>
      </c>
      <c r="CK30" s="343" t="s">
        <v>801</v>
      </c>
      <c r="CL30" s="343" t="s">
        <v>806</v>
      </c>
      <c r="CM30" s="345" t="s">
        <v>796</v>
      </c>
      <c r="CN30" s="345" t="s">
        <v>818</v>
      </c>
      <c r="CO30" s="45" t="s">
        <v>798</v>
      </c>
      <c r="CP30" s="343" t="s">
        <v>797</v>
      </c>
      <c r="CQ30" s="45" t="s">
        <v>802</v>
      </c>
      <c r="CR30" s="343" t="s">
        <v>795</v>
      </c>
      <c r="CS30" s="343" t="s">
        <v>801</v>
      </c>
      <c r="CT30" s="343" t="s">
        <v>815</v>
      </c>
      <c r="CU30" s="345" t="s">
        <v>811</v>
      </c>
      <c r="CV30" s="343" t="s">
        <v>795</v>
      </c>
      <c r="CW30" s="343" t="s">
        <v>799</v>
      </c>
      <c r="CX30" s="343" t="s">
        <v>795</v>
      </c>
      <c r="CY30" s="45" t="s">
        <v>805</v>
      </c>
      <c r="CZ30" s="45" t="s">
        <v>805</v>
      </c>
      <c r="DA30" s="343" t="s">
        <v>806</v>
      </c>
      <c r="DB30" s="345" t="s">
        <v>796</v>
      </c>
      <c r="DC30" s="343" t="s">
        <v>806</v>
      </c>
      <c r="DD30" s="343" t="s">
        <v>797</v>
      </c>
      <c r="DE30" s="45" t="s">
        <v>805</v>
      </c>
      <c r="DF30" s="45" t="s">
        <v>805</v>
      </c>
      <c r="DG30" s="46">
        <v>3</v>
      </c>
      <c r="DH30" s="46">
        <v>3</v>
      </c>
    </row>
    <row r="31" spans="1:110" ht="12" hidden="1">
      <c r="A31" s="105">
        <v>30</v>
      </c>
      <c r="B31" s="148" t="s">
        <v>133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43"/>
      <c r="P31" s="45"/>
      <c r="Q31" s="45"/>
      <c r="R31" s="45"/>
      <c r="S31" s="45"/>
      <c r="T31" s="45"/>
      <c r="U31" s="45"/>
      <c r="V31" s="45"/>
      <c r="W31" s="45"/>
      <c r="X31" s="343"/>
      <c r="Y31" s="343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343"/>
      <c r="AP31" s="45"/>
      <c r="AQ31" s="45"/>
      <c r="AR31" s="45"/>
      <c r="AS31" s="45"/>
      <c r="AT31" s="45"/>
      <c r="AU31" s="45"/>
      <c r="AV31" s="345"/>
      <c r="AW31" s="45"/>
      <c r="AX31" s="45"/>
      <c r="AY31" s="45"/>
      <c r="AZ31" s="45"/>
      <c r="BA31" s="343"/>
      <c r="BB31" s="343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</row>
    <row r="32" spans="1:110" ht="12" hidden="1">
      <c r="A32" s="105">
        <v>31</v>
      </c>
      <c r="B32" s="148" t="s">
        <v>135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43"/>
      <c r="P32" s="45"/>
      <c r="Q32" s="45"/>
      <c r="R32" s="45"/>
      <c r="S32" s="45"/>
      <c r="T32" s="45"/>
      <c r="U32" s="45"/>
      <c r="V32" s="45"/>
      <c r="W32" s="45"/>
      <c r="X32" s="343"/>
      <c r="Y32" s="343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343"/>
      <c r="AP32" s="45"/>
      <c r="AQ32" s="45"/>
      <c r="AR32" s="45"/>
      <c r="AS32" s="45"/>
      <c r="AT32" s="45"/>
      <c r="AU32" s="45"/>
      <c r="AV32" s="345"/>
      <c r="AW32" s="45"/>
      <c r="AX32" s="45"/>
      <c r="AY32" s="45"/>
      <c r="AZ32" s="45"/>
      <c r="BA32" s="343"/>
      <c r="BB32" s="343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</row>
    <row r="33" spans="1:110" ht="12" hidden="1">
      <c r="A33" s="105">
        <v>32</v>
      </c>
      <c r="B33" s="148" t="s">
        <v>134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43"/>
      <c r="P33" s="45"/>
      <c r="Q33" s="45"/>
      <c r="R33" s="45"/>
      <c r="S33" s="45"/>
      <c r="T33" s="45"/>
      <c r="U33" s="45"/>
      <c r="V33" s="45"/>
      <c r="W33" s="45"/>
      <c r="X33" s="343"/>
      <c r="Y33" s="343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343"/>
      <c r="AP33" s="45"/>
      <c r="AQ33" s="45"/>
      <c r="AR33" s="45"/>
      <c r="AS33" s="45"/>
      <c r="AT33" s="45"/>
      <c r="AU33" s="45"/>
      <c r="AV33" s="345"/>
      <c r="AW33" s="45"/>
      <c r="AX33" s="45"/>
      <c r="AY33" s="45"/>
      <c r="AZ33" s="45"/>
      <c r="BA33" s="343"/>
      <c r="BB33" s="343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</row>
    <row r="34" spans="1:110" ht="12" hidden="1">
      <c r="A34" s="105">
        <v>33</v>
      </c>
      <c r="B34" s="150" t="s">
        <v>136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43"/>
      <c r="P34" s="45"/>
      <c r="Q34" s="45"/>
      <c r="R34" s="45"/>
      <c r="S34" s="45"/>
      <c r="T34" s="45"/>
      <c r="U34" s="45"/>
      <c r="V34" s="45"/>
      <c r="W34" s="45"/>
      <c r="X34" s="343"/>
      <c r="Y34" s="343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343"/>
      <c r="AP34" s="45"/>
      <c r="AQ34" s="45"/>
      <c r="AR34" s="45"/>
      <c r="AS34" s="45"/>
      <c r="AT34" s="45"/>
      <c r="AU34" s="45"/>
      <c r="AV34" s="345"/>
      <c r="AW34" s="45"/>
      <c r="AX34" s="45"/>
      <c r="AY34" s="45"/>
      <c r="AZ34" s="45"/>
      <c r="BA34" s="343"/>
      <c r="BB34" s="343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</row>
    <row r="35" spans="1:110" ht="12" hidden="1">
      <c r="A35" s="105">
        <v>34</v>
      </c>
      <c r="B35" s="148" t="s">
        <v>781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43"/>
      <c r="P35" s="45"/>
      <c r="Q35" s="45"/>
      <c r="R35" s="45"/>
      <c r="S35" s="45"/>
      <c r="T35" s="45"/>
      <c r="U35" s="45"/>
      <c r="V35" s="45"/>
      <c r="W35" s="45"/>
      <c r="X35" s="343"/>
      <c r="Y35" s="343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343"/>
      <c r="AP35" s="45"/>
      <c r="AQ35" s="45"/>
      <c r="AR35" s="45"/>
      <c r="AS35" s="45"/>
      <c r="AT35" s="45"/>
      <c r="AU35" s="45"/>
      <c r="AV35" s="345"/>
      <c r="AW35" s="45"/>
      <c r="AX35" s="45"/>
      <c r="AY35" s="45"/>
      <c r="AZ35" s="45"/>
      <c r="BA35" s="343"/>
      <c r="BB35" s="343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</row>
    <row r="36" spans="1:110" ht="12" hidden="1">
      <c r="A36" s="105">
        <v>35</v>
      </c>
      <c r="B36" s="148" t="s">
        <v>247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43"/>
      <c r="P36" s="45"/>
      <c r="Q36" s="45"/>
      <c r="R36" s="45"/>
      <c r="S36" s="45"/>
      <c r="T36" s="45"/>
      <c r="U36" s="45"/>
      <c r="V36" s="45"/>
      <c r="W36" s="45"/>
      <c r="X36" s="343"/>
      <c r="Y36" s="343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343"/>
      <c r="AP36" s="45"/>
      <c r="AQ36" s="45"/>
      <c r="AR36" s="45"/>
      <c r="AS36" s="45"/>
      <c r="AT36" s="45"/>
      <c r="AU36" s="45"/>
      <c r="AV36" s="345"/>
      <c r="AW36" s="45"/>
      <c r="AX36" s="45"/>
      <c r="AY36" s="45"/>
      <c r="AZ36" s="45"/>
      <c r="BA36" s="343"/>
      <c r="BB36" s="343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</row>
    <row r="37" spans="1:110" ht="12" hidden="1">
      <c r="A37" s="105">
        <v>36</v>
      </c>
      <c r="B37" s="148" t="s">
        <v>777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43"/>
      <c r="P37" s="45"/>
      <c r="Q37" s="45"/>
      <c r="R37" s="45"/>
      <c r="S37" s="45"/>
      <c r="T37" s="45"/>
      <c r="U37" s="45"/>
      <c r="V37" s="45"/>
      <c r="W37" s="45"/>
      <c r="X37" s="343"/>
      <c r="Y37" s="343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343"/>
      <c r="AP37" s="45"/>
      <c r="AQ37" s="45"/>
      <c r="AR37" s="45"/>
      <c r="AS37" s="45"/>
      <c r="AT37" s="45"/>
      <c r="AU37" s="45"/>
      <c r="AV37" s="345"/>
      <c r="AW37" s="45"/>
      <c r="AX37" s="45"/>
      <c r="AY37" s="45"/>
      <c r="AZ37" s="45"/>
      <c r="BA37" s="343"/>
      <c r="BB37" s="343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</row>
    <row r="38" spans="1:110" ht="12" hidden="1">
      <c r="A38" s="105">
        <v>37</v>
      </c>
      <c r="B38" s="148" t="s">
        <v>438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43"/>
      <c r="P38" s="45"/>
      <c r="Q38" s="45"/>
      <c r="R38" s="45"/>
      <c r="S38" s="45"/>
      <c r="T38" s="45"/>
      <c r="U38" s="45"/>
      <c r="V38" s="45"/>
      <c r="W38" s="45"/>
      <c r="X38" s="343"/>
      <c r="Y38" s="343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343"/>
      <c r="AP38" s="45"/>
      <c r="AQ38" s="45"/>
      <c r="AR38" s="45"/>
      <c r="AS38" s="45"/>
      <c r="AT38" s="45"/>
      <c r="AU38" s="45"/>
      <c r="AV38" s="345"/>
      <c r="AW38" s="45"/>
      <c r="AX38" s="45"/>
      <c r="AY38" s="45"/>
      <c r="AZ38" s="45"/>
      <c r="BA38" s="343"/>
      <c r="BB38" s="343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</row>
    <row r="39" spans="1:110" ht="12" hidden="1">
      <c r="A39" s="105">
        <v>38</v>
      </c>
      <c r="B39" s="148" t="s">
        <v>434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343"/>
      <c r="P39" s="45"/>
      <c r="Q39" s="45"/>
      <c r="R39" s="45"/>
      <c r="S39" s="45"/>
      <c r="T39" s="45"/>
      <c r="U39" s="45"/>
      <c r="V39" s="45"/>
      <c r="W39" s="45"/>
      <c r="X39" s="343"/>
      <c r="Y39" s="343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343"/>
      <c r="AP39" s="45"/>
      <c r="AQ39" s="45"/>
      <c r="AR39" s="45"/>
      <c r="AS39" s="45"/>
      <c r="AT39" s="45"/>
      <c r="AU39" s="45"/>
      <c r="AV39" s="345"/>
      <c r="AW39" s="45"/>
      <c r="AX39" s="45"/>
      <c r="AY39" s="45"/>
      <c r="AZ39" s="45"/>
      <c r="BA39" s="343"/>
      <c r="BB39" s="343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</row>
    <row r="40" spans="1:110" ht="12" hidden="1">
      <c r="A40" s="105">
        <v>39</v>
      </c>
      <c r="B40" s="148" t="s">
        <v>246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343"/>
      <c r="P40" s="45"/>
      <c r="Q40" s="45"/>
      <c r="R40" s="45"/>
      <c r="S40" s="45"/>
      <c r="T40" s="45"/>
      <c r="U40" s="45"/>
      <c r="V40" s="45"/>
      <c r="W40" s="45"/>
      <c r="X40" s="343"/>
      <c r="Y40" s="343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343"/>
      <c r="AP40" s="45"/>
      <c r="AQ40" s="45"/>
      <c r="AR40" s="45"/>
      <c r="AS40" s="45"/>
      <c r="AT40" s="45"/>
      <c r="AU40" s="45"/>
      <c r="AV40" s="345"/>
      <c r="AW40" s="45"/>
      <c r="AX40" s="45"/>
      <c r="AY40" s="45"/>
      <c r="AZ40" s="45"/>
      <c r="BA40" s="343"/>
      <c r="BB40" s="343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</row>
    <row r="41" spans="1:110" ht="12" hidden="1">
      <c r="A41" s="105">
        <v>40</v>
      </c>
      <c r="B41" s="148" t="s">
        <v>245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343"/>
      <c r="P41" s="45"/>
      <c r="Q41" s="45"/>
      <c r="R41" s="45"/>
      <c r="S41" s="45"/>
      <c r="T41" s="45"/>
      <c r="U41" s="45"/>
      <c r="V41" s="45"/>
      <c r="W41" s="45"/>
      <c r="X41" s="343"/>
      <c r="Y41" s="343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343"/>
      <c r="AP41" s="45"/>
      <c r="AQ41" s="45"/>
      <c r="AR41" s="45"/>
      <c r="AS41" s="45"/>
      <c r="AT41" s="45"/>
      <c r="AU41" s="45"/>
      <c r="AV41" s="345"/>
      <c r="AW41" s="45"/>
      <c r="AX41" s="45"/>
      <c r="AY41" s="45"/>
      <c r="AZ41" s="45"/>
      <c r="BA41" s="343"/>
      <c r="BB41" s="343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</row>
    <row r="42" spans="1:110" ht="12" hidden="1">
      <c r="A42" s="105">
        <v>41</v>
      </c>
      <c r="B42" s="148" t="s">
        <v>445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343"/>
      <c r="P42" s="45"/>
      <c r="Q42" s="45"/>
      <c r="R42" s="45"/>
      <c r="S42" s="45"/>
      <c r="T42" s="45"/>
      <c r="U42" s="45"/>
      <c r="V42" s="45"/>
      <c r="W42" s="45"/>
      <c r="X42" s="343"/>
      <c r="Y42" s="343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343"/>
      <c r="AP42" s="45"/>
      <c r="AQ42" s="45"/>
      <c r="AR42" s="45"/>
      <c r="AS42" s="45"/>
      <c r="AT42" s="45"/>
      <c r="AU42" s="45"/>
      <c r="AV42" s="345"/>
      <c r="AW42" s="45"/>
      <c r="AX42" s="45"/>
      <c r="AY42" s="45"/>
      <c r="AZ42" s="45"/>
      <c r="BA42" s="343"/>
      <c r="BB42" s="343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</row>
    <row r="43" spans="1:110" ht="12" hidden="1">
      <c r="A43" s="105">
        <v>42</v>
      </c>
      <c r="B43" s="148" t="s">
        <v>446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343"/>
      <c r="P43" s="45"/>
      <c r="Q43" s="45"/>
      <c r="R43" s="45"/>
      <c r="S43" s="45"/>
      <c r="T43" s="45"/>
      <c r="U43" s="45"/>
      <c r="V43" s="45"/>
      <c r="W43" s="45"/>
      <c r="X43" s="343"/>
      <c r="Y43" s="343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343"/>
      <c r="AP43" s="45"/>
      <c r="AQ43" s="45"/>
      <c r="AR43" s="45"/>
      <c r="AS43" s="45"/>
      <c r="AT43" s="45"/>
      <c r="AU43" s="45"/>
      <c r="AV43" s="345"/>
      <c r="AW43" s="45"/>
      <c r="AX43" s="45"/>
      <c r="AY43" s="45"/>
      <c r="AZ43" s="45"/>
      <c r="BA43" s="343"/>
      <c r="BB43" s="343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</row>
    <row r="44" spans="1:110" ht="12" hidden="1">
      <c r="A44" s="105">
        <v>43</v>
      </c>
      <c r="B44" s="148" t="s">
        <v>443</v>
      </c>
      <c r="C44" s="45" t="s">
        <v>798</v>
      </c>
      <c r="D44" s="343" t="s">
        <v>808</v>
      </c>
      <c r="E44" s="45" t="s">
        <v>805</v>
      </c>
      <c r="F44" s="343" t="s">
        <v>801</v>
      </c>
      <c r="G44" s="343" t="s">
        <v>808</v>
      </c>
      <c r="H44" s="45" t="s">
        <v>812</v>
      </c>
      <c r="I44" s="343" t="s">
        <v>795</v>
      </c>
      <c r="J44" s="45" t="s">
        <v>800</v>
      </c>
      <c r="K44" s="344" t="s">
        <v>811</v>
      </c>
      <c r="L44" s="343" t="s">
        <v>820</v>
      </c>
      <c r="M44" s="343" t="s">
        <v>799</v>
      </c>
      <c r="N44" s="45" t="s">
        <v>814</v>
      </c>
      <c r="O44" s="343" t="s">
        <v>795</v>
      </c>
      <c r="P44" s="45" t="s">
        <v>800</v>
      </c>
      <c r="Q44" s="45" t="s">
        <v>822</v>
      </c>
      <c r="R44" s="343" t="s">
        <v>795</v>
      </c>
      <c r="S44" s="343" t="s">
        <v>806</v>
      </c>
      <c r="T44" s="343" t="s">
        <v>801</v>
      </c>
      <c r="U44" s="345" t="s">
        <v>796</v>
      </c>
      <c r="V44" s="45" t="s">
        <v>822</v>
      </c>
      <c r="W44" s="45" t="s">
        <v>819</v>
      </c>
      <c r="X44" s="343" t="s">
        <v>799</v>
      </c>
      <c r="Y44" s="343" t="s">
        <v>799</v>
      </c>
      <c r="Z44" s="345" t="s">
        <v>811</v>
      </c>
      <c r="AA44" s="343" t="s">
        <v>797</v>
      </c>
      <c r="AB44" s="45" t="s">
        <v>807</v>
      </c>
      <c r="AC44" s="343" t="s">
        <v>795</v>
      </c>
      <c r="AD44" s="343" t="s">
        <v>799</v>
      </c>
      <c r="AE44" s="45" t="s">
        <v>807</v>
      </c>
      <c r="AF44" s="345" t="s">
        <v>811</v>
      </c>
      <c r="AG44" s="45" t="s">
        <v>800</v>
      </c>
      <c r="AH44" s="45" t="s">
        <v>805</v>
      </c>
      <c r="AI44" s="343" t="s">
        <v>799</v>
      </c>
      <c r="AJ44" s="45" t="s">
        <v>802</v>
      </c>
      <c r="AK44" s="343" t="s">
        <v>799</v>
      </c>
      <c r="AL44" s="343" t="s">
        <v>799</v>
      </c>
      <c r="AM44" s="45" t="s">
        <v>807</v>
      </c>
      <c r="AN44" s="343" t="s">
        <v>795</v>
      </c>
      <c r="AO44" s="343" t="s">
        <v>806</v>
      </c>
      <c r="AP44" s="345" t="s">
        <v>811</v>
      </c>
      <c r="AQ44" s="45" t="s">
        <v>794</v>
      </c>
      <c r="AR44" s="45" t="s">
        <v>794</v>
      </c>
      <c r="AS44" s="343" t="s">
        <v>795</v>
      </c>
      <c r="AT44" s="45" t="s">
        <v>805</v>
      </c>
      <c r="AU44" s="343" t="s">
        <v>808</v>
      </c>
      <c r="AV44" s="345" t="s">
        <v>796</v>
      </c>
      <c r="AW44" s="345" t="s">
        <v>821</v>
      </c>
      <c r="AX44" s="45" t="s">
        <v>800</v>
      </c>
      <c r="AY44" s="45" t="s">
        <v>800</v>
      </c>
      <c r="AZ44" s="45" t="s">
        <v>800</v>
      </c>
      <c r="BA44" s="343" t="s">
        <v>801</v>
      </c>
      <c r="BB44" s="343" t="s">
        <v>813</v>
      </c>
      <c r="BC44" s="364" t="s">
        <v>806</v>
      </c>
      <c r="BD44" s="45" t="s">
        <v>798</v>
      </c>
      <c r="BE44" s="45" t="s">
        <v>802</v>
      </c>
      <c r="BF44" s="343" t="s">
        <v>799</v>
      </c>
      <c r="BG44" s="345" t="s">
        <v>811</v>
      </c>
      <c r="BH44" s="45" t="s">
        <v>819</v>
      </c>
      <c r="BI44" s="343" t="s">
        <v>799</v>
      </c>
      <c r="BJ44" s="343" t="s">
        <v>806</v>
      </c>
      <c r="BK44" s="343" t="s">
        <v>837</v>
      </c>
      <c r="BL44" s="45" t="s">
        <v>817</v>
      </c>
      <c r="BM44" s="45" t="s">
        <v>800</v>
      </c>
      <c r="BN44" s="45" t="s">
        <v>802</v>
      </c>
      <c r="BO44" s="45" t="s">
        <v>800</v>
      </c>
      <c r="BP44" s="343" t="s">
        <v>799</v>
      </c>
      <c r="BQ44" s="345" t="s">
        <v>811</v>
      </c>
      <c r="BR44" s="45" t="s">
        <v>809</v>
      </c>
      <c r="BS44" s="45" t="s">
        <v>800</v>
      </c>
      <c r="BT44" s="45" t="s">
        <v>819</v>
      </c>
      <c r="BU44" s="343" t="s">
        <v>808</v>
      </c>
      <c r="BV44" s="345" t="s">
        <v>796</v>
      </c>
      <c r="BW44" s="345" t="s">
        <v>811</v>
      </c>
      <c r="BX44" s="45" t="s">
        <v>800</v>
      </c>
      <c r="BY44" s="45" t="s">
        <v>798</v>
      </c>
      <c r="BZ44" s="45" t="s">
        <v>800</v>
      </c>
      <c r="CA44" s="45" t="s">
        <v>802</v>
      </c>
      <c r="CB44" s="343" t="s">
        <v>808</v>
      </c>
      <c r="CC44" s="345" t="s">
        <v>796</v>
      </c>
      <c r="CD44" s="45" t="s">
        <v>800</v>
      </c>
      <c r="CE44" s="343" t="s">
        <v>801</v>
      </c>
      <c r="CF44" s="343" t="s">
        <v>813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</row>
    <row r="45" spans="1:110" ht="12" hidden="1">
      <c r="A45" s="105">
        <v>44</v>
      </c>
      <c r="B45" s="148" t="s">
        <v>444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</row>
    <row r="46" spans="1:110" ht="12" hidden="1">
      <c r="A46" s="105">
        <v>45</v>
      </c>
      <c r="B46" s="148" t="s">
        <v>442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</row>
    <row r="47" spans="1:110" ht="12" hidden="1">
      <c r="A47" s="105">
        <v>46</v>
      </c>
      <c r="B47" s="148" t="s">
        <v>441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</row>
    <row r="48" spans="1:110" ht="12" hidden="1">
      <c r="A48" s="105">
        <v>47</v>
      </c>
      <c r="B48" s="148" t="s">
        <v>439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</row>
    <row r="49" spans="1:110" ht="12">
      <c r="A49" s="105">
        <v>48</v>
      </c>
      <c r="B49" s="148" t="s">
        <v>437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</row>
    <row r="50" spans="1:110" ht="12" hidden="1">
      <c r="A50" s="105">
        <v>49</v>
      </c>
      <c r="B50" s="148" t="s">
        <v>436</v>
      </c>
      <c r="C50" s="344" t="s">
        <v>796</v>
      </c>
      <c r="D50" s="344" t="s">
        <v>811</v>
      </c>
      <c r="E50" s="45" t="s">
        <v>802</v>
      </c>
      <c r="F50" s="343" t="s">
        <v>795</v>
      </c>
      <c r="G50" s="343" t="s">
        <v>799</v>
      </c>
      <c r="H50" s="343" t="s">
        <v>815</v>
      </c>
      <c r="I50" s="45" t="s">
        <v>794</v>
      </c>
      <c r="J50" s="45" t="s">
        <v>805</v>
      </c>
      <c r="K50" s="343" t="s">
        <v>799</v>
      </c>
      <c r="L50" s="343" t="s">
        <v>799</v>
      </c>
      <c r="M50" s="345" t="s">
        <v>818</v>
      </c>
      <c r="N50" s="45" t="s">
        <v>794</v>
      </c>
      <c r="O50" s="345" t="s">
        <v>811</v>
      </c>
      <c r="P50" s="345" t="s">
        <v>796</v>
      </c>
      <c r="Q50" s="45" t="s">
        <v>805</v>
      </c>
      <c r="R50" s="45" t="s">
        <v>805</v>
      </c>
      <c r="S50" s="45" t="s">
        <v>805</v>
      </c>
      <c r="T50" s="343" t="s">
        <v>815</v>
      </c>
      <c r="U50" s="345" t="s">
        <v>811</v>
      </c>
      <c r="V50" s="45" t="s">
        <v>805</v>
      </c>
      <c r="W50" s="45" t="s">
        <v>805</v>
      </c>
      <c r="X50" s="345" t="s">
        <v>796</v>
      </c>
      <c r="Y50" s="345" t="s">
        <v>811</v>
      </c>
      <c r="Z50" s="343" t="s">
        <v>795</v>
      </c>
      <c r="AA50" s="45" t="s">
        <v>805</v>
      </c>
      <c r="AB50" s="45" t="s">
        <v>805</v>
      </c>
      <c r="AC50" s="343" t="s">
        <v>801</v>
      </c>
      <c r="AD50" s="345" t="s">
        <v>818</v>
      </c>
      <c r="AE50" s="345" t="s">
        <v>811</v>
      </c>
      <c r="AF50" s="45" t="s">
        <v>800</v>
      </c>
      <c r="AG50" s="45" t="s">
        <v>809</v>
      </c>
      <c r="AH50" s="343" t="s">
        <v>799</v>
      </c>
      <c r="AI50" s="345" t="s">
        <v>811</v>
      </c>
      <c r="AJ50" s="45" t="s">
        <v>798</v>
      </c>
      <c r="AK50" s="45" t="s">
        <v>802</v>
      </c>
      <c r="AL50" s="345" t="s">
        <v>796</v>
      </c>
      <c r="AM50" s="45" t="s">
        <v>814</v>
      </c>
      <c r="AN50" s="45" t="s">
        <v>794</v>
      </c>
      <c r="AO50" s="45" t="s">
        <v>804</v>
      </c>
      <c r="AP50" s="45" t="s">
        <v>800</v>
      </c>
      <c r="AQ50" s="345" t="s">
        <v>818</v>
      </c>
      <c r="AR50" s="363" t="s">
        <v>805</v>
      </c>
      <c r="AS50" s="363" t="s">
        <v>805</v>
      </c>
      <c r="AT50" s="363" t="s">
        <v>805</v>
      </c>
      <c r="AU50" s="363" t="s">
        <v>805</v>
      </c>
      <c r="AV50" s="363" t="s">
        <v>805</v>
      </c>
      <c r="AW50" s="363" t="s">
        <v>805</v>
      </c>
      <c r="AX50" s="363" t="s">
        <v>805</v>
      </c>
      <c r="AY50" s="363" t="s">
        <v>805</v>
      </c>
      <c r="AZ50" s="363" t="s">
        <v>805</v>
      </c>
      <c r="BA50" s="363" t="s">
        <v>805</v>
      </c>
      <c r="BB50" s="363" t="s">
        <v>805</v>
      </c>
      <c r="BC50" s="363" t="s">
        <v>805</v>
      </c>
      <c r="BD50" s="363" t="s">
        <v>805</v>
      </c>
      <c r="BE50" s="363" t="s">
        <v>805</v>
      </c>
      <c r="BF50" s="363" t="s">
        <v>805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</row>
    <row r="51" spans="1:110" ht="12" hidden="1">
      <c r="A51" s="105">
        <v>50</v>
      </c>
      <c r="B51" s="148" t="s">
        <v>435</v>
      </c>
      <c r="C51" s="45"/>
      <c r="D51" s="45"/>
      <c r="E51" s="45"/>
      <c r="F51" s="361"/>
      <c r="G51" s="361"/>
      <c r="H51" s="361"/>
      <c r="I51" s="361"/>
      <c r="J51" s="361"/>
      <c r="K51" s="361"/>
      <c r="L51" s="361"/>
      <c r="M51" s="361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345"/>
      <c r="AF51" s="45"/>
      <c r="AG51" s="45"/>
      <c r="AH51" s="343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</row>
    <row r="52" spans="1:110" ht="12" hidden="1">
      <c r="A52" s="105">
        <v>51</v>
      </c>
      <c r="B52" s="148" t="s">
        <v>433</v>
      </c>
      <c r="C52" s="45"/>
      <c r="D52" s="45"/>
      <c r="E52" s="45"/>
      <c r="F52" s="361"/>
      <c r="G52" s="361"/>
      <c r="H52" s="361"/>
      <c r="I52" s="361"/>
      <c r="J52" s="361"/>
      <c r="K52" s="361"/>
      <c r="L52" s="361"/>
      <c r="M52" s="361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45"/>
      <c r="AF52" s="45"/>
      <c r="AG52" s="45"/>
      <c r="AH52" s="343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</row>
    <row r="53" spans="1:110" ht="12" hidden="1">
      <c r="A53" s="105">
        <v>52</v>
      </c>
      <c r="B53" s="123" t="s">
        <v>786</v>
      </c>
      <c r="C53" s="45"/>
      <c r="D53" s="45"/>
      <c r="E53" s="45"/>
      <c r="F53" s="361"/>
      <c r="G53" s="361"/>
      <c r="H53" s="361"/>
      <c r="I53" s="361"/>
      <c r="J53" s="361"/>
      <c r="K53" s="361"/>
      <c r="L53" s="361"/>
      <c r="M53" s="361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345"/>
      <c r="AF53" s="45"/>
      <c r="AG53" s="45"/>
      <c r="AH53" s="343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</row>
    <row r="54" spans="1:110" ht="12" hidden="1">
      <c r="A54" s="105">
        <v>53</v>
      </c>
      <c r="B54" s="123" t="s">
        <v>787</v>
      </c>
      <c r="C54" s="45"/>
      <c r="D54" s="45"/>
      <c r="E54" s="45"/>
      <c r="F54" s="361"/>
      <c r="G54" s="361"/>
      <c r="H54" s="361"/>
      <c r="I54" s="361"/>
      <c r="J54" s="361"/>
      <c r="K54" s="361"/>
      <c r="L54" s="361"/>
      <c r="M54" s="361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345"/>
      <c r="AF54" s="45"/>
      <c r="AG54" s="45"/>
      <c r="AH54" s="343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</row>
    <row r="55" spans="1:110" ht="12" hidden="1">
      <c r="A55" s="105">
        <v>54</v>
      </c>
      <c r="B55" s="123" t="s">
        <v>790</v>
      </c>
      <c r="C55" s="45"/>
      <c r="D55" s="45"/>
      <c r="E55" s="45"/>
      <c r="F55" s="361"/>
      <c r="G55" s="361"/>
      <c r="H55" s="361"/>
      <c r="I55" s="361"/>
      <c r="J55" s="361"/>
      <c r="K55" s="361"/>
      <c r="L55" s="361"/>
      <c r="M55" s="361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345"/>
      <c r="AF55" s="45"/>
      <c r="AG55" s="45"/>
      <c r="AH55" s="343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</row>
    <row r="56" spans="1:110" ht="12" hidden="1">
      <c r="A56" s="105">
        <v>55</v>
      </c>
      <c r="B56" s="123" t="s">
        <v>791</v>
      </c>
      <c r="C56" s="45"/>
      <c r="D56" s="45"/>
      <c r="E56" s="45"/>
      <c r="F56" s="361"/>
      <c r="G56" s="361"/>
      <c r="H56" s="361"/>
      <c r="I56" s="361"/>
      <c r="J56" s="361"/>
      <c r="K56" s="361"/>
      <c r="L56" s="361"/>
      <c r="M56" s="361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345"/>
      <c r="AF56" s="45"/>
      <c r="AG56" s="45"/>
      <c r="AH56" s="343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</row>
    <row r="57" spans="1:110" ht="12" hidden="1">
      <c r="A57" s="105">
        <v>56</v>
      </c>
      <c r="B57" s="123" t="s">
        <v>789</v>
      </c>
      <c r="C57" s="45"/>
      <c r="D57" s="45"/>
      <c r="E57" s="45"/>
      <c r="F57" s="361"/>
      <c r="G57" s="361"/>
      <c r="H57" s="361"/>
      <c r="I57" s="361"/>
      <c r="J57" s="361"/>
      <c r="K57" s="361"/>
      <c r="L57" s="361"/>
      <c r="M57" s="361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345"/>
      <c r="AF57" s="45"/>
      <c r="AG57" s="45"/>
      <c r="AH57" s="343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</row>
    <row r="58" spans="1:110" ht="12" hidden="1">
      <c r="A58" s="105">
        <v>57</v>
      </c>
      <c r="B58" s="123" t="s">
        <v>788</v>
      </c>
      <c r="C58" s="45"/>
      <c r="D58" s="45"/>
      <c r="E58" s="45"/>
      <c r="F58" s="361"/>
      <c r="G58" s="361"/>
      <c r="H58" s="361"/>
      <c r="I58" s="361"/>
      <c r="J58" s="361"/>
      <c r="K58" s="361"/>
      <c r="L58" s="361"/>
      <c r="M58" s="361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345"/>
      <c r="AF58" s="45"/>
      <c r="AG58" s="45"/>
      <c r="AH58" s="343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</row>
    <row r="59" spans="1:110" ht="12" hidden="1">
      <c r="A59" s="105">
        <v>58</v>
      </c>
      <c r="B59" s="123" t="s">
        <v>792</v>
      </c>
      <c r="C59" s="45"/>
      <c r="D59" s="45"/>
      <c r="E59" s="45"/>
      <c r="F59" s="361"/>
      <c r="G59" s="361"/>
      <c r="H59" s="361"/>
      <c r="I59" s="361"/>
      <c r="J59" s="361"/>
      <c r="K59" s="361"/>
      <c r="L59" s="361"/>
      <c r="M59" s="361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345"/>
      <c r="AF59" s="45"/>
      <c r="AG59" s="45"/>
      <c r="AH59" s="343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</row>
    <row r="60" spans="1:110" ht="12" hidden="1">
      <c r="A60" s="105">
        <v>59</v>
      </c>
      <c r="B60" s="123" t="s">
        <v>793</v>
      </c>
      <c r="C60" s="45"/>
      <c r="D60" s="45"/>
      <c r="E60" s="45"/>
      <c r="F60" s="361"/>
      <c r="G60" s="361"/>
      <c r="H60" s="361"/>
      <c r="I60" s="361"/>
      <c r="J60" s="361"/>
      <c r="K60" s="361"/>
      <c r="L60" s="361"/>
      <c r="M60" s="361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345"/>
      <c r="AF60" s="45"/>
      <c r="AG60" s="45"/>
      <c r="AH60" s="343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</row>
    <row r="61" spans="1:110" ht="12" hidden="1">
      <c r="A61" s="105">
        <v>60</v>
      </c>
      <c r="B61" s="123" t="s">
        <v>965</v>
      </c>
      <c r="C61" s="45"/>
      <c r="D61" s="45"/>
      <c r="E61" s="45"/>
      <c r="F61" s="361"/>
      <c r="G61" s="361"/>
      <c r="H61" s="361"/>
      <c r="I61" s="361"/>
      <c r="J61" s="361"/>
      <c r="K61" s="361"/>
      <c r="L61" s="361"/>
      <c r="M61" s="361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345"/>
      <c r="AF61" s="45"/>
      <c r="AG61" s="45"/>
      <c r="AH61" s="343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</row>
    <row r="62" spans="1:110" ht="12" hidden="1">
      <c r="A62" s="105">
        <v>61</v>
      </c>
      <c r="B62" s="123" t="s">
        <v>964</v>
      </c>
      <c r="C62" s="45"/>
      <c r="D62" s="45"/>
      <c r="E62" s="45"/>
      <c r="F62" s="361"/>
      <c r="G62" s="361"/>
      <c r="H62" s="361"/>
      <c r="I62" s="361"/>
      <c r="J62" s="361"/>
      <c r="K62" s="361"/>
      <c r="L62" s="361"/>
      <c r="M62" s="361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345"/>
      <c r="AF62" s="45"/>
      <c r="AG62" s="45"/>
      <c r="AH62" s="343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</row>
    <row r="63" spans="1:110" ht="12" hidden="1">
      <c r="A63" s="277">
        <v>62</v>
      </c>
      <c r="B63" s="124" t="s">
        <v>1016</v>
      </c>
      <c r="C63" s="45" t="s">
        <v>802</v>
      </c>
      <c r="D63" s="343" t="s">
        <v>801</v>
      </c>
      <c r="E63" s="45" t="s">
        <v>794</v>
      </c>
      <c r="F63" s="45" t="s">
        <v>805</v>
      </c>
      <c r="G63" s="344" t="s">
        <v>811</v>
      </c>
      <c r="H63" s="343" t="s">
        <v>813</v>
      </c>
      <c r="I63" s="45" t="s">
        <v>802</v>
      </c>
      <c r="J63" s="343" t="s">
        <v>806</v>
      </c>
      <c r="K63" s="45" t="s">
        <v>798</v>
      </c>
      <c r="L63" s="343" t="s">
        <v>795</v>
      </c>
      <c r="M63" s="343" t="s">
        <v>797</v>
      </c>
      <c r="N63" s="45" t="s">
        <v>805</v>
      </c>
      <c r="O63" s="343" t="s">
        <v>806</v>
      </c>
      <c r="P63" s="45" t="s">
        <v>805</v>
      </c>
      <c r="Q63" s="343" t="s">
        <v>806</v>
      </c>
      <c r="R63" s="45" t="s">
        <v>805</v>
      </c>
      <c r="S63" s="45" t="s">
        <v>794</v>
      </c>
      <c r="T63" s="345" t="s">
        <v>811</v>
      </c>
      <c r="U63" s="45" t="s">
        <v>807</v>
      </c>
      <c r="V63" s="343" t="s">
        <v>799</v>
      </c>
      <c r="W63" s="45" t="s">
        <v>805</v>
      </c>
      <c r="X63" s="343" t="s">
        <v>806</v>
      </c>
      <c r="Y63" s="45" t="s">
        <v>800</v>
      </c>
      <c r="Z63" s="45" t="s">
        <v>800</v>
      </c>
      <c r="AA63" s="343" t="s">
        <v>799</v>
      </c>
      <c r="AB63" s="343" t="s">
        <v>799</v>
      </c>
      <c r="AC63" s="45"/>
      <c r="AD63" s="45"/>
      <c r="AE63" s="345"/>
      <c r="AF63" s="45"/>
      <c r="AG63" s="45"/>
      <c r="AH63" s="343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</row>
    <row r="64" spans="1:110" ht="12" hidden="1">
      <c r="A64" s="68">
        <v>63</v>
      </c>
      <c r="B64" s="46" t="s">
        <v>1052</v>
      </c>
      <c r="C64" s="361"/>
      <c r="D64" s="361"/>
      <c r="E64" s="361"/>
      <c r="F64" s="361"/>
      <c r="G64" s="361"/>
      <c r="H64" s="361"/>
      <c r="I64" s="361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361"/>
      <c r="X64" s="361"/>
      <c r="Y64" s="361"/>
      <c r="Z64" s="361"/>
      <c r="AA64" s="361"/>
      <c r="AB64" s="361"/>
      <c r="AC64" s="361" t="s">
        <v>812</v>
      </c>
      <c r="AD64" s="45" t="s">
        <v>800</v>
      </c>
      <c r="AE64" s="345" t="s">
        <v>811</v>
      </c>
      <c r="AF64" s="343" t="s">
        <v>825</v>
      </c>
      <c r="AG64" s="343" t="s">
        <v>797</v>
      </c>
      <c r="AH64" s="343" t="s">
        <v>815</v>
      </c>
      <c r="AI64" s="45" t="s">
        <v>817</v>
      </c>
      <c r="AJ64" s="45" t="s">
        <v>807</v>
      </c>
      <c r="AK64" s="343" t="s">
        <v>797</v>
      </c>
      <c r="AL64" s="45" t="s">
        <v>800</v>
      </c>
      <c r="AM64" s="345" t="s">
        <v>796</v>
      </c>
      <c r="AN64" s="343" t="s">
        <v>795</v>
      </c>
      <c r="AO64" s="45" t="s">
        <v>805</v>
      </c>
      <c r="AP64" s="345" t="s">
        <v>821</v>
      </c>
      <c r="AQ64" s="343" t="s">
        <v>795</v>
      </c>
      <c r="AR64" s="343" t="s">
        <v>813</v>
      </c>
      <c r="AS64" s="45" t="s">
        <v>798</v>
      </c>
      <c r="AT64" s="364" t="s">
        <v>806</v>
      </c>
      <c r="AU64" s="343" t="s">
        <v>795</v>
      </c>
      <c r="AV64" s="343" t="s">
        <v>795</v>
      </c>
      <c r="AW64" s="345" t="s">
        <v>796</v>
      </c>
      <c r="AX64" s="45" t="s">
        <v>794</v>
      </c>
      <c r="AY64" s="343" t="s">
        <v>795</v>
      </c>
      <c r="AZ64" s="343" t="s">
        <v>797</v>
      </c>
      <c r="BA64" s="345" t="s">
        <v>811</v>
      </c>
      <c r="BB64" s="45" t="s">
        <v>800</v>
      </c>
      <c r="BC64" s="45" t="s">
        <v>809</v>
      </c>
      <c r="BD64" s="343" t="s">
        <v>797</v>
      </c>
      <c r="BE64" s="345" t="s">
        <v>796</v>
      </c>
      <c r="BF64" s="343" t="s">
        <v>799</v>
      </c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</row>
    <row r="65" spans="1:110" ht="12" hidden="1">
      <c r="A65" s="68">
        <v>64</v>
      </c>
      <c r="B65" s="46" t="s">
        <v>1051</v>
      </c>
      <c r="C65" s="344" t="s">
        <v>811</v>
      </c>
      <c r="D65" s="45" t="s">
        <v>802</v>
      </c>
      <c r="E65" s="343" t="s">
        <v>801</v>
      </c>
      <c r="F65" s="343" t="s">
        <v>795</v>
      </c>
      <c r="G65" s="45" t="s">
        <v>794</v>
      </c>
      <c r="H65" s="343" t="s">
        <v>799</v>
      </c>
      <c r="I65" s="45" t="s">
        <v>802</v>
      </c>
      <c r="J65" s="45" t="s">
        <v>800</v>
      </c>
      <c r="K65" s="344" t="s">
        <v>796</v>
      </c>
      <c r="L65" s="45" t="s">
        <v>819</v>
      </c>
      <c r="M65" s="45" t="s">
        <v>807</v>
      </c>
      <c r="N65" s="345" t="s">
        <v>821</v>
      </c>
      <c r="O65" s="45" t="s">
        <v>794</v>
      </c>
      <c r="P65" s="45" t="s">
        <v>800</v>
      </c>
      <c r="Q65" s="343" t="s">
        <v>795</v>
      </c>
      <c r="R65" s="343" t="s">
        <v>795</v>
      </c>
      <c r="S65" s="343" t="s">
        <v>810</v>
      </c>
      <c r="T65" s="345" t="s">
        <v>811</v>
      </c>
      <c r="U65" s="343" t="s">
        <v>799</v>
      </c>
      <c r="V65" s="343" t="s">
        <v>823</v>
      </c>
      <c r="W65" s="343" t="s">
        <v>799</v>
      </c>
      <c r="X65" s="343" t="s">
        <v>799</v>
      </c>
      <c r="Y65" s="45" t="s">
        <v>807</v>
      </c>
      <c r="Z65" s="45" t="s">
        <v>807</v>
      </c>
      <c r="AA65" s="343" t="s">
        <v>806</v>
      </c>
      <c r="AB65" s="45" t="s">
        <v>800</v>
      </c>
      <c r="AC65" s="45" t="s">
        <v>811</v>
      </c>
      <c r="AD65" s="45" t="s">
        <v>809</v>
      </c>
      <c r="AE65" s="343" t="s">
        <v>801</v>
      </c>
      <c r="AF65" s="345" t="s">
        <v>796</v>
      </c>
      <c r="AG65" s="45" t="s">
        <v>794</v>
      </c>
      <c r="AH65" s="343" t="s">
        <v>816</v>
      </c>
      <c r="AI65" s="343" t="s">
        <v>799</v>
      </c>
      <c r="AJ65" s="343" t="s">
        <v>801</v>
      </c>
      <c r="AK65" s="343" t="s">
        <v>797</v>
      </c>
      <c r="AL65" s="343" t="s">
        <v>799</v>
      </c>
      <c r="AM65" s="45" t="s">
        <v>822</v>
      </c>
      <c r="AN65" s="343" t="s">
        <v>799</v>
      </c>
      <c r="AO65" s="343" t="s">
        <v>803</v>
      </c>
      <c r="AP65" s="345" t="s">
        <v>821</v>
      </c>
      <c r="AQ65" s="343" t="s">
        <v>815</v>
      </c>
      <c r="AR65" s="45" t="s">
        <v>794</v>
      </c>
      <c r="AS65" s="345" t="s">
        <v>796</v>
      </c>
      <c r="AT65" s="45" t="s">
        <v>802</v>
      </c>
      <c r="AU65" s="343" t="s">
        <v>799</v>
      </c>
      <c r="AV65" s="45" t="s">
        <v>798</v>
      </c>
      <c r="AW65" s="45" t="s">
        <v>798</v>
      </c>
      <c r="AX65" s="345" t="s">
        <v>811</v>
      </c>
      <c r="AY65" s="343" t="s">
        <v>799</v>
      </c>
      <c r="AZ65" s="345" t="s">
        <v>811</v>
      </c>
      <c r="BA65" s="345" t="s">
        <v>796</v>
      </c>
      <c r="BB65" s="345" t="s">
        <v>821</v>
      </c>
      <c r="BC65" s="343" t="s">
        <v>815</v>
      </c>
      <c r="BD65" s="364" t="s">
        <v>806</v>
      </c>
      <c r="BE65" s="345" t="s">
        <v>796</v>
      </c>
      <c r="BF65" s="345" t="s">
        <v>796</v>
      </c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</row>
    <row r="66" spans="1:112" ht="12">
      <c r="A66" s="68">
        <v>65</v>
      </c>
      <c r="B66" s="46" t="s">
        <v>1102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 t="s">
        <v>800</v>
      </c>
      <c r="AD66" s="343" t="s">
        <v>799</v>
      </c>
      <c r="AE66" s="45" t="s">
        <v>805</v>
      </c>
      <c r="AF66" s="345" t="s">
        <v>811</v>
      </c>
      <c r="AG66" s="343" t="s">
        <v>795</v>
      </c>
      <c r="AH66" s="343" t="s">
        <v>801</v>
      </c>
      <c r="AI66" s="345" t="s">
        <v>811</v>
      </c>
      <c r="AJ66" s="343" t="s">
        <v>801</v>
      </c>
      <c r="AK66" s="343" t="s">
        <v>801</v>
      </c>
      <c r="AL66" s="343" t="s">
        <v>799</v>
      </c>
      <c r="AM66" s="45" t="s">
        <v>800</v>
      </c>
      <c r="AN66" s="343" t="s">
        <v>795</v>
      </c>
      <c r="AO66" s="45" t="s">
        <v>814</v>
      </c>
      <c r="AP66" s="45" t="s">
        <v>807</v>
      </c>
      <c r="AQ66" s="343" t="s">
        <v>795</v>
      </c>
      <c r="AR66" s="343" t="s">
        <v>826</v>
      </c>
      <c r="AS66" s="343" t="s">
        <v>801</v>
      </c>
      <c r="AT66" s="343" t="s">
        <v>808</v>
      </c>
      <c r="AU66" s="45" t="s">
        <v>807</v>
      </c>
      <c r="AV66" s="343" t="s">
        <v>797</v>
      </c>
      <c r="AW66" s="345" t="s">
        <v>818</v>
      </c>
      <c r="AX66" s="45" t="s">
        <v>794</v>
      </c>
      <c r="AY66" s="343" t="s">
        <v>808</v>
      </c>
      <c r="AZ66" s="364" t="s">
        <v>806</v>
      </c>
      <c r="BA66" s="345" t="s">
        <v>811</v>
      </c>
      <c r="BB66" s="345" t="s">
        <v>796</v>
      </c>
      <c r="BC66" s="343" t="s">
        <v>795</v>
      </c>
      <c r="BD66" s="343" t="s">
        <v>799</v>
      </c>
      <c r="BE66" s="343" t="s">
        <v>801</v>
      </c>
      <c r="BF66" s="343" t="s">
        <v>795</v>
      </c>
      <c r="BG66" s="343" t="s">
        <v>795</v>
      </c>
      <c r="BH66" s="343" t="s">
        <v>799</v>
      </c>
      <c r="BI66" s="45" t="s">
        <v>800</v>
      </c>
      <c r="BJ66" s="345" t="s">
        <v>818</v>
      </c>
      <c r="BK66" s="345" t="s">
        <v>796</v>
      </c>
      <c r="BL66" s="345" t="s">
        <v>811</v>
      </c>
      <c r="BM66" s="343" t="s">
        <v>799</v>
      </c>
      <c r="BN66" s="45" t="s">
        <v>800</v>
      </c>
      <c r="BO66" s="345" t="s">
        <v>796</v>
      </c>
      <c r="BP66" s="345" t="s">
        <v>818</v>
      </c>
      <c r="BQ66" s="345" t="s">
        <v>811</v>
      </c>
      <c r="BR66" s="45" t="s">
        <v>814</v>
      </c>
      <c r="BS66" s="343" t="s">
        <v>813</v>
      </c>
      <c r="BT66" s="343" t="s">
        <v>803</v>
      </c>
      <c r="BU66" s="343" t="s">
        <v>806</v>
      </c>
      <c r="BV66" s="345" t="s">
        <v>796</v>
      </c>
      <c r="BW66" s="45" t="s">
        <v>802</v>
      </c>
      <c r="BX66" s="364" t="s">
        <v>806</v>
      </c>
      <c r="BY66" s="343" t="s">
        <v>795</v>
      </c>
      <c r="BZ66" s="45" t="s">
        <v>800</v>
      </c>
      <c r="CA66" s="345" t="s">
        <v>811</v>
      </c>
      <c r="CB66" s="343" t="s">
        <v>806</v>
      </c>
      <c r="CC66" s="345" t="s">
        <v>796</v>
      </c>
      <c r="CD66" s="343" t="s">
        <v>795</v>
      </c>
      <c r="CE66" s="45" t="s">
        <v>800</v>
      </c>
      <c r="CF66" s="345" t="s">
        <v>796</v>
      </c>
      <c r="CG66" s="345" t="s">
        <v>811</v>
      </c>
      <c r="CH66" s="45" t="s">
        <v>805</v>
      </c>
      <c r="CI66" s="343" t="s">
        <v>816</v>
      </c>
      <c r="CJ66" s="45" t="s">
        <v>807</v>
      </c>
      <c r="CK66" s="45" t="s">
        <v>794</v>
      </c>
      <c r="CL66" s="343" t="s">
        <v>795</v>
      </c>
      <c r="CM66" s="345" t="s">
        <v>811</v>
      </c>
      <c r="CN66" s="45" t="s">
        <v>805</v>
      </c>
      <c r="CO66" s="45" t="s">
        <v>807</v>
      </c>
      <c r="CP66" s="45" t="s">
        <v>805</v>
      </c>
      <c r="CQ66" s="45" t="s">
        <v>800</v>
      </c>
      <c r="CR66" s="343" t="s">
        <v>806</v>
      </c>
      <c r="CS66" s="345" t="s">
        <v>811</v>
      </c>
      <c r="CT66" s="345" t="s">
        <v>796</v>
      </c>
      <c r="CU66" s="343" t="s">
        <v>806</v>
      </c>
      <c r="CV66" s="45" t="s">
        <v>794</v>
      </c>
      <c r="CW66" s="45" t="s">
        <v>805</v>
      </c>
      <c r="CX66" s="345" t="s">
        <v>811</v>
      </c>
      <c r="CY66" s="345" t="s">
        <v>811</v>
      </c>
      <c r="CZ66" s="343" t="s">
        <v>795</v>
      </c>
      <c r="DA66" s="345" t="s">
        <v>818</v>
      </c>
      <c r="DB66" s="343" t="s">
        <v>799</v>
      </c>
      <c r="DC66" s="45" t="s">
        <v>807</v>
      </c>
      <c r="DD66" s="343" t="s">
        <v>806</v>
      </c>
      <c r="DE66" s="343" t="s">
        <v>801</v>
      </c>
      <c r="DF66" s="345" t="s">
        <v>796</v>
      </c>
      <c r="DG66" s="46">
        <v>1</v>
      </c>
      <c r="DH66" s="46">
        <v>0</v>
      </c>
    </row>
    <row r="67" spans="1:112" ht="12">
      <c r="A67" s="68">
        <v>66</v>
      </c>
      <c r="B67" s="46" t="s">
        <v>1103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 t="s">
        <v>794</v>
      </c>
      <c r="AD67" s="343" t="s">
        <v>810</v>
      </c>
      <c r="AE67" s="45" t="s">
        <v>800</v>
      </c>
      <c r="AF67" s="45" t="s">
        <v>809</v>
      </c>
      <c r="AG67" s="343" t="s">
        <v>816</v>
      </c>
      <c r="AH67" s="45" t="s">
        <v>800</v>
      </c>
      <c r="AI67" s="343" t="s">
        <v>816</v>
      </c>
      <c r="AJ67" s="45" t="s">
        <v>814</v>
      </c>
      <c r="AK67" s="45" t="s">
        <v>800</v>
      </c>
      <c r="AL67" s="345" t="s">
        <v>811</v>
      </c>
      <c r="AM67" s="343" t="s">
        <v>801</v>
      </c>
      <c r="AN67" s="345" t="s">
        <v>796</v>
      </c>
      <c r="AO67" s="343" t="s">
        <v>815</v>
      </c>
      <c r="AP67" s="45" t="s">
        <v>802</v>
      </c>
      <c r="AQ67" s="345" t="s">
        <v>811</v>
      </c>
      <c r="AR67" s="343" t="s">
        <v>795</v>
      </c>
      <c r="AS67" s="345" t="s">
        <v>796</v>
      </c>
      <c r="AT67" s="45" t="s">
        <v>802</v>
      </c>
      <c r="AU67" s="345" t="s">
        <v>796</v>
      </c>
      <c r="AV67" s="45" t="s">
        <v>807</v>
      </c>
      <c r="AW67" s="364" t="s">
        <v>806</v>
      </c>
      <c r="AX67" s="343" t="s">
        <v>795</v>
      </c>
      <c r="AY67" s="343" t="s">
        <v>820</v>
      </c>
      <c r="AZ67" s="343" t="s">
        <v>799</v>
      </c>
      <c r="BA67" s="45" t="s">
        <v>822</v>
      </c>
      <c r="BB67" s="343" t="s">
        <v>801</v>
      </c>
      <c r="BC67" s="343" t="s">
        <v>799</v>
      </c>
      <c r="BD67" s="45" t="s">
        <v>800</v>
      </c>
      <c r="BE67" s="45" t="s">
        <v>802</v>
      </c>
      <c r="BF67" s="345" t="s">
        <v>811</v>
      </c>
      <c r="BG67" s="343" t="s">
        <v>795</v>
      </c>
      <c r="BH67" s="343" t="s">
        <v>795</v>
      </c>
      <c r="BI67" s="343" t="s">
        <v>795</v>
      </c>
      <c r="BJ67" s="343" t="s">
        <v>808</v>
      </c>
      <c r="BK67" s="45" t="s">
        <v>805</v>
      </c>
      <c r="BL67" s="345" t="s">
        <v>811</v>
      </c>
      <c r="BM67" s="343" t="s">
        <v>801</v>
      </c>
      <c r="BN67" s="343" t="s">
        <v>799</v>
      </c>
      <c r="BO67" s="45" t="s">
        <v>805</v>
      </c>
      <c r="BP67" s="343" t="s">
        <v>806</v>
      </c>
      <c r="BQ67" s="45" t="s">
        <v>800</v>
      </c>
      <c r="BR67" s="343" t="s">
        <v>810</v>
      </c>
      <c r="BS67" s="45" t="s">
        <v>805</v>
      </c>
      <c r="BT67" s="45" t="s">
        <v>814</v>
      </c>
      <c r="BU67" s="343" t="s">
        <v>808</v>
      </c>
      <c r="BV67" s="343" t="s">
        <v>799</v>
      </c>
      <c r="BW67" s="345" t="s">
        <v>811</v>
      </c>
      <c r="BX67" s="373" t="s">
        <v>805</v>
      </c>
      <c r="BY67" s="343" t="s">
        <v>806</v>
      </c>
      <c r="BZ67" s="45" t="s">
        <v>807</v>
      </c>
      <c r="CA67" s="345" t="s">
        <v>818</v>
      </c>
      <c r="CB67" s="343" t="s">
        <v>799</v>
      </c>
      <c r="CC67" s="343" t="s">
        <v>808</v>
      </c>
      <c r="CD67" s="343" t="s">
        <v>799</v>
      </c>
      <c r="CE67" s="343" t="s">
        <v>797</v>
      </c>
      <c r="CF67" s="343" t="s">
        <v>799</v>
      </c>
      <c r="CG67" s="343" t="s">
        <v>806</v>
      </c>
      <c r="CH67" s="343" t="s">
        <v>797</v>
      </c>
      <c r="CI67" s="345" t="s">
        <v>796</v>
      </c>
      <c r="CJ67" s="45" t="s">
        <v>805</v>
      </c>
      <c r="CK67" s="343" t="s">
        <v>799</v>
      </c>
      <c r="CL67" s="45" t="s">
        <v>794</v>
      </c>
      <c r="CM67" s="345" t="s">
        <v>811</v>
      </c>
      <c r="CN67" s="345" t="s">
        <v>796</v>
      </c>
      <c r="CO67" s="343" t="s">
        <v>808</v>
      </c>
      <c r="CP67" s="45" t="s">
        <v>798</v>
      </c>
      <c r="CQ67" s="45" t="s">
        <v>805</v>
      </c>
      <c r="CR67" s="345" t="s">
        <v>796</v>
      </c>
      <c r="CS67" s="45" t="s">
        <v>814</v>
      </c>
      <c r="CT67" s="343" t="s">
        <v>808</v>
      </c>
      <c r="CU67" s="45" t="s">
        <v>805</v>
      </c>
      <c r="CV67" s="345" t="s">
        <v>818</v>
      </c>
      <c r="CW67" s="45" t="s">
        <v>800</v>
      </c>
      <c r="CX67" s="343" t="s">
        <v>801</v>
      </c>
      <c r="CY67" s="345" t="s">
        <v>811</v>
      </c>
      <c r="CZ67" s="343" t="s">
        <v>803</v>
      </c>
      <c r="DA67" s="45" t="s">
        <v>807</v>
      </c>
      <c r="DB67" s="345" t="s">
        <v>796</v>
      </c>
      <c r="DC67" s="345" t="s">
        <v>811</v>
      </c>
      <c r="DD67" s="45" t="s">
        <v>807</v>
      </c>
      <c r="DE67" s="45" t="s">
        <v>814</v>
      </c>
      <c r="DF67" s="343" t="s">
        <v>795</v>
      </c>
      <c r="DG67" s="46">
        <v>2</v>
      </c>
      <c r="DH67" s="46">
        <v>3</v>
      </c>
    </row>
    <row r="68" spans="1:112" ht="12">
      <c r="A68" s="68">
        <v>67</v>
      </c>
      <c r="B68" s="46" t="s">
        <v>1146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343" t="s">
        <v>803</v>
      </c>
      <c r="BH68" s="45" t="s">
        <v>807</v>
      </c>
      <c r="BI68" s="45" t="s">
        <v>800</v>
      </c>
      <c r="BJ68" s="345" t="s">
        <v>796</v>
      </c>
      <c r="BK68" s="45" t="s">
        <v>838</v>
      </c>
      <c r="BL68" s="345" t="s">
        <v>811</v>
      </c>
      <c r="BM68" s="45" t="s">
        <v>812</v>
      </c>
      <c r="BN68" s="345" t="s">
        <v>818</v>
      </c>
      <c r="BO68" s="45" t="s">
        <v>807</v>
      </c>
      <c r="BP68" s="343" t="s">
        <v>806</v>
      </c>
      <c r="BQ68" s="45" t="s">
        <v>802</v>
      </c>
      <c r="BR68" s="343" t="s">
        <v>815</v>
      </c>
      <c r="BS68" s="343" t="s">
        <v>806</v>
      </c>
      <c r="BT68" s="343" t="s">
        <v>823</v>
      </c>
      <c r="BU68" s="345" t="s">
        <v>811</v>
      </c>
      <c r="BV68" s="45" t="s">
        <v>807</v>
      </c>
      <c r="BW68" s="345" t="s">
        <v>811</v>
      </c>
      <c r="BX68" s="373" t="s">
        <v>805</v>
      </c>
      <c r="BY68" s="45" t="s">
        <v>807</v>
      </c>
      <c r="BZ68" s="345" t="s">
        <v>811</v>
      </c>
      <c r="CA68" s="343" t="s">
        <v>799</v>
      </c>
      <c r="CB68" s="45" t="s">
        <v>794</v>
      </c>
      <c r="CC68" s="343" t="s">
        <v>806</v>
      </c>
      <c r="CD68" s="45" t="s">
        <v>794</v>
      </c>
      <c r="CE68" s="45" t="s">
        <v>798</v>
      </c>
      <c r="CF68" s="345" t="s">
        <v>811</v>
      </c>
      <c r="CG68" s="45" t="s">
        <v>800</v>
      </c>
      <c r="CH68" s="343" t="s">
        <v>797</v>
      </c>
      <c r="CI68" s="343" t="s">
        <v>823</v>
      </c>
      <c r="CJ68" s="345" t="s">
        <v>796</v>
      </c>
      <c r="CK68" s="45" t="s">
        <v>798</v>
      </c>
      <c r="CL68" s="45" t="s">
        <v>800</v>
      </c>
      <c r="CM68" s="343" t="s">
        <v>801</v>
      </c>
      <c r="CN68" s="343" t="s">
        <v>799</v>
      </c>
      <c r="CO68" s="343" t="s">
        <v>815</v>
      </c>
      <c r="CP68" s="45" t="s">
        <v>798</v>
      </c>
      <c r="CQ68" s="45" t="s">
        <v>794</v>
      </c>
      <c r="CR68" s="45" t="s">
        <v>805</v>
      </c>
      <c r="CS68" s="343" t="s">
        <v>815</v>
      </c>
      <c r="CT68" s="345" t="s">
        <v>796</v>
      </c>
      <c r="CU68" s="343" t="s">
        <v>806</v>
      </c>
      <c r="CV68" s="345" t="s">
        <v>796</v>
      </c>
      <c r="CW68" s="345" t="s">
        <v>811</v>
      </c>
      <c r="CX68" s="45" t="s">
        <v>798</v>
      </c>
      <c r="CY68" s="45" t="s">
        <v>807</v>
      </c>
      <c r="CZ68" s="343" t="s">
        <v>801</v>
      </c>
      <c r="DA68" s="45" t="s">
        <v>809</v>
      </c>
      <c r="DB68" s="345" t="s">
        <v>796</v>
      </c>
      <c r="DC68" s="45" t="s">
        <v>805</v>
      </c>
      <c r="DD68" s="45" t="s">
        <v>794</v>
      </c>
      <c r="DE68" s="45" t="s">
        <v>802</v>
      </c>
      <c r="DF68" s="45" t="s">
        <v>794</v>
      </c>
      <c r="DG68" s="46">
        <v>3</v>
      </c>
      <c r="DH68" s="46">
        <v>3</v>
      </c>
    </row>
    <row r="69" spans="1:112" ht="12">
      <c r="A69" s="68">
        <v>68</v>
      </c>
      <c r="B69" s="46" t="s">
        <v>1147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 t="s">
        <v>804</v>
      </c>
      <c r="BH69" s="345" t="s">
        <v>796</v>
      </c>
      <c r="BI69" s="343" t="s">
        <v>806</v>
      </c>
      <c r="BJ69" s="343" t="s">
        <v>808</v>
      </c>
      <c r="BK69" s="343" t="s">
        <v>801</v>
      </c>
      <c r="BL69" s="45" t="s">
        <v>814</v>
      </c>
      <c r="BM69" s="45" t="s">
        <v>800</v>
      </c>
      <c r="BN69" s="45" t="s">
        <v>800</v>
      </c>
      <c r="BO69" s="45" t="s">
        <v>800</v>
      </c>
      <c r="BP69" s="45" t="s">
        <v>800</v>
      </c>
      <c r="BQ69" s="45" t="s">
        <v>807</v>
      </c>
      <c r="BR69" s="45" t="s">
        <v>800</v>
      </c>
      <c r="BS69" s="343" t="s">
        <v>799</v>
      </c>
      <c r="BT69" s="343" t="s">
        <v>823</v>
      </c>
      <c r="BU69" s="45" t="s">
        <v>800</v>
      </c>
      <c r="BV69" s="343" t="s">
        <v>799</v>
      </c>
      <c r="BW69" s="45" t="s">
        <v>822</v>
      </c>
      <c r="BX69" s="373" t="s">
        <v>805</v>
      </c>
      <c r="BY69" s="45" t="s">
        <v>794</v>
      </c>
      <c r="BZ69" s="343" t="s">
        <v>808</v>
      </c>
      <c r="CA69" s="343" t="s">
        <v>797</v>
      </c>
      <c r="CB69" s="45" t="s">
        <v>794</v>
      </c>
      <c r="CC69" s="45" t="s">
        <v>794</v>
      </c>
      <c r="CD69" s="45" t="s">
        <v>802</v>
      </c>
      <c r="CE69" s="45" t="s">
        <v>802</v>
      </c>
      <c r="CF69" s="345" t="s">
        <v>811</v>
      </c>
      <c r="CG69" s="343" t="s">
        <v>799</v>
      </c>
      <c r="CH69" s="343" t="s">
        <v>799</v>
      </c>
      <c r="CI69" s="45" t="s">
        <v>812</v>
      </c>
      <c r="CJ69" s="343" t="s">
        <v>795</v>
      </c>
      <c r="CK69" s="45" t="s">
        <v>802</v>
      </c>
      <c r="CL69" s="45" t="s">
        <v>802</v>
      </c>
      <c r="CM69" s="345" t="s">
        <v>811</v>
      </c>
      <c r="CN69" s="345" t="s">
        <v>796</v>
      </c>
      <c r="CO69" s="343" t="s">
        <v>797</v>
      </c>
      <c r="CP69" s="45" t="s">
        <v>802</v>
      </c>
      <c r="CQ69" s="45" t="s">
        <v>805</v>
      </c>
      <c r="CR69" s="45" t="s">
        <v>805</v>
      </c>
      <c r="CS69" s="345" t="s">
        <v>811</v>
      </c>
      <c r="CT69" s="345" t="s">
        <v>796</v>
      </c>
      <c r="CU69" s="343" t="s">
        <v>808</v>
      </c>
      <c r="CV69" s="45" t="s">
        <v>805</v>
      </c>
      <c r="CW69" s="45" t="s">
        <v>794</v>
      </c>
      <c r="CX69" s="45" t="s">
        <v>794</v>
      </c>
      <c r="CY69" s="345" t="s">
        <v>796</v>
      </c>
      <c r="CZ69" s="45" t="s">
        <v>794</v>
      </c>
      <c r="DA69" s="343" t="s">
        <v>808</v>
      </c>
      <c r="DB69" s="345" t="s">
        <v>796</v>
      </c>
      <c r="DC69" s="345" t="s">
        <v>811</v>
      </c>
      <c r="DD69" s="45" t="s">
        <v>817</v>
      </c>
      <c r="DE69" s="45" t="s">
        <v>794</v>
      </c>
      <c r="DF69" s="45" t="s">
        <v>805</v>
      </c>
      <c r="DG69" s="46">
        <v>1</v>
      </c>
      <c r="DH69" s="46">
        <v>2</v>
      </c>
    </row>
    <row r="70" spans="3:112" ht="12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DF70" s="47"/>
      <c r="DG70" s="46">
        <f>SUM(DG2:DG69)</f>
        <v>30</v>
      </c>
      <c r="DH70" s="46">
        <f>SUM(DH2:DH69)</f>
        <v>30</v>
      </c>
    </row>
    <row r="71" spans="3:28" ht="12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3:28" ht="12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</row>
    <row r="73" spans="3:28" ht="12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3:28" ht="12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3:28" ht="12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3:28" ht="12"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spans="3:28" ht="12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spans="3:28" ht="12"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spans="3:28" ht="12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3:28" ht="12"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3:28" ht="12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3:28" ht="12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3:28" ht="12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3:28" ht="12"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3:28" ht="12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</row>
    <row r="86" spans="3:28" ht="12"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3:28" ht="12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</row>
    <row r="88" spans="3:28" ht="12"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Y88"/>
  <sheetViews>
    <sheetView zoomScale="90" zoomScaleNormal="90" zoomScalePageLayoutView="0" workbookViewId="0" topLeftCell="A1">
      <pane xSplit="2" ySplit="1" topLeftCell="G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M2" sqref="GM2"/>
    </sheetView>
  </sheetViews>
  <sheetFormatPr defaultColWidth="4.25390625" defaultRowHeight="12.75"/>
  <cols>
    <col min="1" max="1" width="3.875" style="46" customWidth="1"/>
    <col min="2" max="2" width="25.375" style="46" customWidth="1"/>
    <col min="3" max="17" width="4.25390625" style="45" customWidth="1"/>
    <col min="18" max="18" width="4.25390625" style="47" customWidth="1"/>
    <col min="19" max="20" width="4.75390625" style="47" customWidth="1"/>
    <col min="21" max="22" width="4.25390625" style="47" customWidth="1"/>
    <col min="23" max="89" width="4.25390625" style="46" customWidth="1"/>
    <col min="90" max="90" width="4.375" style="46" bestFit="1" customWidth="1"/>
    <col min="91" max="140" width="4.25390625" style="46" customWidth="1"/>
    <col min="141" max="141" width="4.375" style="46" bestFit="1" customWidth="1"/>
    <col min="142" max="169" width="4.25390625" style="46" customWidth="1"/>
    <col min="170" max="170" width="4.375" style="46" bestFit="1" customWidth="1"/>
    <col min="171" max="207" width="4.25390625" style="46" customWidth="1"/>
    <col min="208" max="208" width="4.375" style="46" bestFit="1" customWidth="1"/>
    <col min="209" max="16384" width="4.25390625" style="46" customWidth="1"/>
  </cols>
  <sheetData>
    <row r="1" spans="1:233" ht="12.75" thickBot="1">
      <c r="A1" s="111"/>
      <c r="B1" s="112"/>
      <c r="C1" s="43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4">
        <v>7</v>
      </c>
      <c r="J1" s="44">
        <v>8</v>
      </c>
      <c r="K1" s="44">
        <v>9</v>
      </c>
      <c r="L1" s="44">
        <v>10</v>
      </c>
      <c r="M1" s="44">
        <v>11</v>
      </c>
      <c r="N1" s="44">
        <v>12</v>
      </c>
      <c r="O1" s="44">
        <v>13</v>
      </c>
      <c r="P1" s="44">
        <v>14</v>
      </c>
      <c r="Q1" s="44">
        <v>15</v>
      </c>
      <c r="R1" s="44">
        <v>16</v>
      </c>
      <c r="S1" s="44">
        <v>17</v>
      </c>
      <c r="T1" s="44">
        <v>18</v>
      </c>
      <c r="U1" s="44">
        <v>19</v>
      </c>
      <c r="V1" s="44">
        <v>20</v>
      </c>
      <c r="W1" s="44">
        <v>21</v>
      </c>
      <c r="X1" s="44">
        <v>22</v>
      </c>
      <c r="Y1" s="44">
        <v>23</v>
      </c>
      <c r="Z1" s="44">
        <v>24</v>
      </c>
      <c r="AA1" s="44">
        <v>25</v>
      </c>
      <c r="AB1" s="44">
        <v>26</v>
      </c>
      <c r="AC1" s="44">
        <v>27</v>
      </c>
      <c r="AD1" s="44">
        <v>28</v>
      </c>
      <c r="AE1" s="44">
        <v>29</v>
      </c>
      <c r="AF1" s="44">
        <v>30</v>
      </c>
      <c r="AG1" s="44">
        <v>31</v>
      </c>
      <c r="AH1" s="44">
        <v>32</v>
      </c>
      <c r="AI1" s="44">
        <v>33</v>
      </c>
      <c r="AJ1" s="44">
        <v>34</v>
      </c>
      <c r="AK1" s="44">
        <v>35</v>
      </c>
      <c r="AL1" s="44">
        <v>36</v>
      </c>
      <c r="AM1" s="44">
        <v>37</v>
      </c>
      <c r="AN1" s="44">
        <v>38</v>
      </c>
      <c r="AO1" s="44">
        <v>39</v>
      </c>
      <c r="AP1" s="44">
        <v>40</v>
      </c>
      <c r="AQ1" s="44">
        <v>41</v>
      </c>
      <c r="AR1" s="44">
        <v>42</v>
      </c>
      <c r="AS1" s="44">
        <v>43</v>
      </c>
      <c r="AT1" s="44">
        <v>44</v>
      </c>
      <c r="AU1" s="44">
        <v>45</v>
      </c>
      <c r="AV1" s="44">
        <v>46</v>
      </c>
      <c r="AW1" s="44">
        <v>47</v>
      </c>
      <c r="AX1" s="44">
        <v>48</v>
      </c>
      <c r="AY1" s="44">
        <v>49</v>
      </c>
      <c r="AZ1" s="44">
        <v>50</v>
      </c>
      <c r="BA1" s="44">
        <v>51</v>
      </c>
      <c r="BB1" s="44">
        <v>52</v>
      </c>
      <c r="BC1" s="44">
        <v>53</v>
      </c>
      <c r="BD1" s="69">
        <v>54</v>
      </c>
      <c r="BE1" s="49" t="s">
        <v>756</v>
      </c>
      <c r="BF1" s="49" t="s">
        <v>758</v>
      </c>
      <c r="BG1" s="49" t="s">
        <v>766</v>
      </c>
      <c r="BH1" s="49" t="s">
        <v>760</v>
      </c>
      <c r="BI1" s="49" t="s">
        <v>761</v>
      </c>
      <c r="BJ1" s="49" t="s">
        <v>765</v>
      </c>
      <c r="BK1" s="49" t="s">
        <v>763</v>
      </c>
      <c r="BL1" s="49" t="s">
        <v>759</v>
      </c>
      <c r="BM1" s="49" t="s">
        <v>764</v>
      </c>
      <c r="BN1" s="49" t="s">
        <v>767</v>
      </c>
      <c r="BO1" s="49" t="s">
        <v>762</v>
      </c>
      <c r="BP1" s="49" t="s">
        <v>772</v>
      </c>
      <c r="BQ1" s="49" t="s">
        <v>757</v>
      </c>
      <c r="BR1" s="49" t="s">
        <v>775</v>
      </c>
      <c r="BS1" s="49" t="s">
        <v>771</v>
      </c>
      <c r="BT1" s="49" t="s">
        <v>770</v>
      </c>
      <c r="BU1" s="49" t="s">
        <v>768</v>
      </c>
      <c r="BV1" s="49" t="s">
        <v>776</v>
      </c>
      <c r="BW1" s="49" t="s">
        <v>774</v>
      </c>
      <c r="BX1" s="49" t="s">
        <v>779</v>
      </c>
      <c r="BY1" s="49" t="s">
        <v>783</v>
      </c>
      <c r="BZ1" s="49" t="s">
        <v>784</v>
      </c>
      <c r="CA1" s="49" t="s">
        <v>828</v>
      </c>
      <c r="CB1" s="49" t="s">
        <v>829</v>
      </c>
      <c r="CC1" s="49" t="s">
        <v>830</v>
      </c>
      <c r="CD1" s="49" t="s">
        <v>780</v>
      </c>
      <c r="CE1" s="49" t="s">
        <v>769</v>
      </c>
      <c r="CF1" s="49" t="s">
        <v>782</v>
      </c>
      <c r="CG1" s="49" t="s">
        <v>831</v>
      </c>
      <c r="CH1" s="49" t="s">
        <v>832</v>
      </c>
      <c r="CI1" s="49" t="s">
        <v>833</v>
      </c>
      <c r="CJ1" s="49" t="s">
        <v>834</v>
      </c>
      <c r="CK1" s="49" t="s">
        <v>835</v>
      </c>
      <c r="CL1" s="199">
        <v>1</v>
      </c>
      <c r="CM1" s="200">
        <v>2</v>
      </c>
      <c r="CN1" s="200">
        <v>3</v>
      </c>
      <c r="CO1" s="200">
        <v>4</v>
      </c>
      <c r="CP1" s="200">
        <v>5</v>
      </c>
      <c r="CQ1" s="200">
        <v>6</v>
      </c>
      <c r="CR1" s="200">
        <v>7</v>
      </c>
      <c r="CS1" s="200">
        <v>8</v>
      </c>
      <c r="CT1" s="200">
        <v>9</v>
      </c>
      <c r="CU1" s="200">
        <v>10</v>
      </c>
      <c r="CV1" s="200">
        <v>11</v>
      </c>
      <c r="CW1" s="200">
        <v>12</v>
      </c>
      <c r="CX1" s="200">
        <v>13</v>
      </c>
      <c r="CY1" s="200">
        <v>14</v>
      </c>
      <c r="CZ1" s="200">
        <v>15</v>
      </c>
      <c r="DA1" s="200">
        <v>16</v>
      </c>
      <c r="DB1" s="200">
        <v>17</v>
      </c>
      <c r="DC1" s="200">
        <v>18</v>
      </c>
      <c r="DD1" s="200">
        <v>19</v>
      </c>
      <c r="DE1" s="200">
        <v>20</v>
      </c>
      <c r="DF1" s="200">
        <v>21</v>
      </c>
      <c r="DG1" s="200">
        <v>22</v>
      </c>
      <c r="DH1" s="200">
        <v>23</v>
      </c>
      <c r="DI1" s="200">
        <v>24</v>
      </c>
      <c r="DJ1" s="200">
        <v>25</v>
      </c>
      <c r="DK1" s="200">
        <v>26</v>
      </c>
      <c r="DL1" s="200">
        <v>27</v>
      </c>
      <c r="DM1" s="200">
        <v>28</v>
      </c>
      <c r="DN1" s="200">
        <v>29</v>
      </c>
      <c r="DO1" s="200">
        <v>30</v>
      </c>
      <c r="DP1" s="200">
        <v>31</v>
      </c>
      <c r="DQ1" s="200">
        <v>32</v>
      </c>
      <c r="DR1" s="200">
        <v>33</v>
      </c>
      <c r="DS1" s="200">
        <v>34</v>
      </c>
      <c r="DT1" s="200">
        <v>35</v>
      </c>
      <c r="DU1" s="200">
        <v>36</v>
      </c>
      <c r="DV1" s="200">
        <v>37</v>
      </c>
      <c r="DW1" s="200">
        <v>38</v>
      </c>
      <c r="DX1" s="200">
        <v>39</v>
      </c>
      <c r="DY1" s="200">
        <v>40</v>
      </c>
      <c r="DZ1" s="200">
        <v>41</v>
      </c>
      <c r="EA1" s="200">
        <v>42</v>
      </c>
      <c r="EB1" s="200">
        <v>43</v>
      </c>
      <c r="EC1" s="200">
        <v>44</v>
      </c>
      <c r="ED1" s="200">
        <v>45</v>
      </c>
      <c r="EE1" s="200">
        <v>46</v>
      </c>
      <c r="EF1" s="68">
        <v>1</v>
      </c>
      <c r="EG1" s="68">
        <v>2</v>
      </c>
      <c r="EH1" s="68">
        <v>3</v>
      </c>
      <c r="EI1" s="68">
        <v>4</v>
      </c>
      <c r="EJ1" s="68">
        <v>5</v>
      </c>
      <c r="EK1" s="68">
        <v>6</v>
      </c>
      <c r="EL1" s="68">
        <v>7</v>
      </c>
      <c r="EM1" s="68">
        <v>8</v>
      </c>
      <c r="EN1" s="68">
        <v>9</v>
      </c>
      <c r="EO1" s="68">
        <v>10</v>
      </c>
      <c r="EP1" s="68">
        <v>11</v>
      </c>
      <c r="EQ1" s="68">
        <v>12</v>
      </c>
      <c r="ER1" s="68">
        <v>13</v>
      </c>
      <c r="ES1" s="68">
        <v>14</v>
      </c>
      <c r="ET1" s="68">
        <v>15</v>
      </c>
      <c r="EU1" s="68">
        <v>16</v>
      </c>
      <c r="EV1" s="68">
        <v>17</v>
      </c>
      <c r="EW1" s="68">
        <v>18</v>
      </c>
      <c r="EX1" s="68">
        <v>19</v>
      </c>
      <c r="EY1" s="68">
        <v>20</v>
      </c>
      <c r="EZ1" s="68">
        <v>21</v>
      </c>
      <c r="FA1" s="68">
        <v>22</v>
      </c>
      <c r="FB1" s="68">
        <v>23</v>
      </c>
      <c r="FC1" s="68">
        <v>24</v>
      </c>
      <c r="FD1" s="68">
        <v>25</v>
      </c>
      <c r="FE1" s="68">
        <v>26</v>
      </c>
      <c r="FF1" s="68">
        <v>27</v>
      </c>
      <c r="FG1" s="68">
        <v>28</v>
      </c>
      <c r="FH1" s="68">
        <v>29</v>
      </c>
      <c r="FI1" s="68">
        <v>30</v>
      </c>
      <c r="FJ1" s="68">
        <v>31</v>
      </c>
      <c r="FK1" s="68">
        <v>32</v>
      </c>
      <c r="FL1" s="68">
        <v>33</v>
      </c>
      <c r="FM1" s="294">
        <v>34</v>
      </c>
      <c r="FN1" s="68">
        <v>1</v>
      </c>
      <c r="FO1" s="68">
        <v>2</v>
      </c>
      <c r="FP1" s="68">
        <v>3</v>
      </c>
      <c r="FQ1" s="68">
        <v>4</v>
      </c>
      <c r="FR1" s="68">
        <v>5</v>
      </c>
      <c r="FS1" s="68">
        <v>6</v>
      </c>
      <c r="FT1" s="68">
        <v>7</v>
      </c>
      <c r="FU1" s="68">
        <v>8</v>
      </c>
      <c r="FV1" s="68">
        <v>9</v>
      </c>
      <c r="FW1" s="68">
        <v>10</v>
      </c>
      <c r="FX1" s="68">
        <v>11</v>
      </c>
      <c r="FY1" s="68">
        <v>12</v>
      </c>
      <c r="FZ1" s="68">
        <v>13</v>
      </c>
      <c r="GA1" s="68">
        <v>14</v>
      </c>
      <c r="GB1" s="68">
        <v>15</v>
      </c>
      <c r="GC1" s="68">
        <v>16</v>
      </c>
      <c r="GD1" s="68">
        <v>17</v>
      </c>
      <c r="GE1" s="68">
        <v>18</v>
      </c>
      <c r="GF1" s="68">
        <v>19</v>
      </c>
      <c r="GG1" s="68">
        <v>20</v>
      </c>
      <c r="GH1" s="68">
        <v>21</v>
      </c>
      <c r="GI1" s="68">
        <v>22</v>
      </c>
      <c r="GJ1" s="68">
        <v>23</v>
      </c>
      <c r="GK1" s="68">
        <v>24</v>
      </c>
      <c r="GL1" s="68">
        <v>25</v>
      </c>
      <c r="GM1" s="68">
        <v>26</v>
      </c>
      <c r="GN1" s="68">
        <v>27</v>
      </c>
      <c r="GO1" s="68">
        <v>28</v>
      </c>
      <c r="GP1" s="68">
        <v>29</v>
      </c>
      <c r="GQ1" s="68">
        <v>30</v>
      </c>
      <c r="GR1" s="68">
        <v>31</v>
      </c>
      <c r="GS1" s="68">
        <v>32</v>
      </c>
      <c r="GT1" s="68">
        <v>33</v>
      </c>
      <c r="GU1" s="68">
        <v>34</v>
      </c>
      <c r="GV1" s="68">
        <v>35</v>
      </c>
      <c r="GW1" s="68">
        <v>36</v>
      </c>
      <c r="GX1" s="68">
        <v>37</v>
      </c>
      <c r="GY1" s="68">
        <v>38</v>
      </c>
      <c r="GZ1" s="342">
        <v>1</v>
      </c>
      <c r="HA1" s="342">
        <v>2</v>
      </c>
      <c r="HB1" s="342">
        <v>3</v>
      </c>
      <c r="HC1" s="342">
        <v>4</v>
      </c>
      <c r="HD1" s="342">
        <v>5</v>
      </c>
      <c r="HE1" s="342">
        <v>6</v>
      </c>
      <c r="HF1" s="342">
        <v>7</v>
      </c>
      <c r="HG1" s="342">
        <v>8</v>
      </c>
      <c r="HH1" s="342">
        <v>9</v>
      </c>
      <c r="HI1" s="342">
        <v>10</v>
      </c>
      <c r="HJ1" s="342">
        <v>11</v>
      </c>
      <c r="HK1" s="342">
        <v>12</v>
      </c>
      <c r="HL1" s="342">
        <v>13</v>
      </c>
      <c r="HM1" s="342">
        <v>14</v>
      </c>
      <c r="HN1" s="342">
        <v>15</v>
      </c>
      <c r="HO1" s="342">
        <v>16</v>
      </c>
      <c r="HP1" s="342">
        <v>17</v>
      </c>
      <c r="HQ1" s="342">
        <v>18</v>
      </c>
      <c r="HR1" s="342">
        <v>19</v>
      </c>
      <c r="HS1" s="342">
        <v>20</v>
      </c>
      <c r="HT1" s="342">
        <v>21</v>
      </c>
      <c r="HU1" s="342">
        <v>22</v>
      </c>
      <c r="HV1" s="342">
        <v>23</v>
      </c>
      <c r="HW1" s="342">
        <v>24</v>
      </c>
      <c r="HX1" s="342">
        <v>25</v>
      </c>
      <c r="HY1" s="342">
        <v>26</v>
      </c>
    </row>
    <row r="2" spans="1:207" ht="12">
      <c r="A2" s="113">
        <v>1</v>
      </c>
      <c r="B2" s="149" t="s">
        <v>129</v>
      </c>
      <c r="C2" s="70" t="s">
        <v>797</v>
      </c>
      <c r="D2" s="71" t="s">
        <v>801</v>
      </c>
      <c r="E2" s="140" t="s">
        <v>814</v>
      </c>
      <c r="F2" s="140" t="s">
        <v>807</v>
      </c>
      <c r="G2" s="73" t="s">
        <v>796</v>
      </c>
      <c r="H2" s="73" t="s">
        <v>796</v>
      </c>
      <c r="I2" s="140" t="s">
        <v>794</v>
      </c>
      <c r="J2" s="71" t="s">
        <v>799</v>
      </c>
      <c r="K2" s="73" t="s">
        <v>796</v>
      </c>
      <c r="L2" s="71" t="s">
        <v>797</v>
      </c>
      <c r="M2" s="140" t="s">
        <v>800</v>
      </c>
      <c r="N2" s="140" t="s">
        <v>800</v>
      </c>
      <c r="O2" s="80" t="s">
        <v>796</v>
      </c>
      <c r="P2" s="71" t="s">
        <v>797</v>
      </c>
      <c r="Q2" s="71" t="s">
        <v>810</v>
      </c>
      <c r="R2" s="140" t="s">
        <v>805</v>
      </c>
      <c r="S2" s="71" t="s">
        <v>799</v>
      </c>
      <c r="T2" s="140" t="s">
        <v>802</v>
      </c>
      <c r="U2" s="80" t="s">
        <v>796</v>
      </c>
      <c r="V2" s="140" t="s">
        <v>807</v>
      </c>
      <c r="W2" s="73" t="s">
        <v>818</v>
      </c>
      <c r="X2" s="71" t="s">
        <v>803</v>
      </c>
      <c r="Y2" s="71" t="s">
        <v>823</v>
      </c>
      <c r="Z2" s="71" t="s">
        <v>889</v>
      </c>
      <c r="AA2" s="140" t="s">
        <v>800</v>
      </c>
      <c r="AB2" s="73" t="s">
        <v>796</v>
      </c>
      <c r="AC2" s="71" t="s">
        <v>801</v>
      </c>
      <c r="AD2" s="140" t="s">
        <v>805</v>
      </c>
      <c r="AE2" s="140" t="s">
        <v>800</v>
      </c>
      <c r="AF2" s="71" t="s">
        <v>795</v>
      </c>
      <c r="AG2" s="71" t="s">
        <v>795</v>
      </c>
      <c r="AH2" s="140" t="s">
        <v>794</v>
      </c>
      <c r="AI2" s="71" t="s">
        <v>795</v>
      </c>
      <c r="AJ2" s="71" t="s">
        <v>808</v>
      </c>
      <c r="AK2" s="140" t="s">
        <v>805</v>
      </c>
      <c r="AL2" s="140" t="s">
        <v>805</v>
      </c>
      <c r="AM2" s="71" t="s">
        <v>813</v>
      </c>
      <c r="AN2" s="73" t="s">
        <v>818</v>
      </c>
      <c r="AO2" s="71" t="s">
        <v>808</v>
      </c>
      <c r="AP2" s="140" t="s">
        <v>804</v>
      </c>
      <c r="AQ2" s="71" t="s">
        <v>801</v>
      </c>
      <c r="AR2" s="71" t="s">
        <v>806</v>
      </c>
      <c r="AS2" s="140" t="s">
        <v>800</v>
      </c>
      <c r="AT2" s="71" t="s">
        <v>808</v>
      </c>
      <c r="AU2" s="73" t="s">
        <v>796</v>
      </c>
      <c r="AV2" s="71" t="s">
        <v>797</v>
      </c>
      <c r="AW2" s="140" t="s">
        <v>794</v>
      </c>
      <c r="AX2" s="71" t="s">
        <v>806</v>
      </c>
      <c r="AY2" s="71" t="s">
        <v>799</v>
      </c>
      <c r="AZ2" s="71" t="s">
        <v>797</v>
      </c>
      <c r="BA2" s="71" t="s">
        <v>808</v>
      </c>
      <c r="BB2" s="140" t="s">
        <v>805</v>
      </c>
      <c r="BC2" s="140" t="s">
        <v>809</v>
      </c>
      <c r="BD2" s="152" t="s">
        <v>805</v>
      </c>
      <c r="BE2" s="144" t="s">
        <v>795</v>
      </c>
      <c r="BF2" s="140" t="s">
        <v>802</v>
      </c>
      <c r="BG2" s="140" t="s">
        <v>800</v>
      </c>
      <c r="BH2" s="80" t="s">
        <v>818</v>
      </c>
      <c r="BI2" s="71" t="s">
        <v>795</v>
      </c>
      <c r="BJ2" s="71" t="s">
        <v>808</v>
      </c>
      <c r="BK2" s="80" t="s">
        <v>818</v>
      </c>
      <c r="BL2" s="71" t="s">
        <v>795</v>
      </c>
      <c r="BM2" s="77" t="s">
        <v>794</v>
      </c>
      <c r="BN2" s="71" t="s">
        <v>797</v>
      </c>
      <c r="BO2" s="140" t="s">
        <v>807</v>
      </c>
      <c r="BP2" s="79" t="s">
        <v>799</v>
      </c>
      <c r="BQ2" s="71" t="s">
        <v>808</v>
      </c>
      <c r="BR2" s="71" t="s">
        <v>813</v>
      </c>
      <c r="BS2" s="71" t="s">
        <v>799</v>
      </c>
      <c r="BT2" s="73" t="s">
        <v>796</v>
      </c>
      <c r="BU2" s="80" t="s">
        <v>796</v>
      </c>
      <c r="BV2" s="71" t="s">
        <v>806</v>
      </c>
      <c r="BW2" s="79" t="s">
        <v>799</v>
      </c>
      <c r="BX2" s="71" t="s">
        <v>806</v>
      </c>
      <c r="BY2" s="73" t="s">
        <v>818</v>
      </c>
      <c r="BZ2" s="73" t="s">
        <v>811</v>
      </c>
      <c r="CA2" s="71" t="s">
        <v>797</v>
      </c>
      <c r="CB2" s="71" t="s">
        <v>799</v>
      </c>
      <c r="CC2" s="140" t="s">
        <v>805</v>
      </c>
      <c r="CD2" s="71" t="s">
        <v>806</v>
      </c>
      <c r="CE2" s="71" t="s">
        <v>810</v>
      </c>
      <c r="CF2" s="79" t="s">
        <v>799</v>
      </c>
      <c r="CG2" s="140" t="s">
        <v>798</v>
      </c>
      <c r="CH2" s="71" t="s">
        <v>815</v>
      </c>
      <c r="CI2" s="140" t="s">
        <v>805</v>
      </c>
      <c r="CJ2" s="140" t="s">
        <v>798</v>
      </c>
      <c r="CK2" s="207" t="s">
        <v>800</v>
      </c>
      <c r="CL2" s="209" t="s">
        <v>796</v>
      </c>
      <c r="CM2" s="201" t="s">
        <v>799</v>
      </c>
      <c r="CN2" s="72" t="s">
        <v>805</v>
      </c>
      <c r="CO2" s="72" t="s">
        <v>840</v>
      </c>
      <c r="CP2" s="72" t="s">
        <v>798</v>
      </c>
      <c r="CQ2" s="202" t="s">
        <v>796</v>
      </c>
      <c r="CR2" s="201" t="s">
        <v>806</v>
      </c>
      <c r="CS2" s="202" t="s">
        <v>821</v>
      </c>
      <c r="CT2" s="72" t="s">
        <v>794</v>
      </c>
      <c r="CU2" s="202" t="s">
        <v>821</v>
      </c>
      <c r="CV2" s="72" t="s">
        <v>814</v>
      </c>
      <c r="CW2" s="201" t="s">
        <v>816</v>
      </c>
      <c r="CX2" s="202" t="s">
        <v>811</v>
      </c>
      <c r="CY2" s="201" t="s">
        <v>808</v>
      </c>
      <c r="CZ2" s="203" t="s">
        <v>806</v>
      </c>
      <c r="DA2" s="201" t="s">
        <v>801</v>
      </c>
      <c r="DB2" s="72" t="s">
        <v>805</v>
      </c>
      <c r="DC2" s="72" t="s">
        <v>794</v>
      </c>
      <c r="DD2" s="72" t="s">
        <v>807</v>
      </c>
      <c r="DE2" s="201" t="s">
        <v>799</v>
      </c>
      <c r="DF2" s="72" t="s">
        <v>802</v>
      </c>
      <c r="DG2" s="201" t="s">
        <v>799</v>
      </c>
      <c r="DH2" s="201" t="s">
        <v>799</v>
      </c>
      <c r="DI2" s="72" t="s">
        <v>800</v>
      </c>
      <c r="DJ2" s="217" t="s">
        <v>818</v>
      </c>
      <c r="DK2" s="218" t="s">
        <v>796</v>
      </c>
      <c r="DL2" s="218" t="s">
        <v>811</v>
      </c>
      <c r="DM2" s="218" t="s">
        <v>811</v>
      </c>
      <c r="DN2" s="201" t="s">
        <v>799</v>
      </c>
      <c r="DO2" s="201" t="s">
        <v>808</v>
      </c>
      <c r="DP2" s="72" t="s">
        <v>802</v>
      </c>
      <c r="DQ2" s="214" t="s">
        <v>805</v>
      </c>
      <c r="DR2" s="72" t="s">
        <v>807</v>
      </c>
      <c r="DS2" s="72" t="s">
        <v>800</v>
      </c>
      <c r="DT2" s="72" t="s">
        <v>819</v>
      </c>
      <c r="DU2" s="72" t="s">
        <v>807</v>
      </c>
      <c r="DV2" s="72" t="s">
        <v>807</v>
      </c>
      <c r="DW2" s="206" t="s">
        <v>806</v>
      </c>
      <c r="DX2" s="201" t="s">
        <v>799</v>
      </c>
      <c r="DY2" s="72" t="s">
        <v>800</v>
      </c>
      <c r="DZ2" s="201" t="s">
        <v>795</v>
      </c>
      <c r="EA2" s="72" t="s">
        <v>800</v>
      </c>
      <c r="EB2" s="72" t="s">
        <v>807</v>
      </c>
      <c r="EC2" s="201" t="s">
        <v>799</v>
      </c>
      <c r="ED2" s="203" t="s">
        <v>806</v>
      </c>
      <c r="EE2" s="219" t="s">
        <v>796</v>
      </c>
      <c r="EF2" s="278" t="s">
        <v>802</v>
      </c>
      <c r="EG2" s="221" t="s">
        <v>811</v>
      </c>
      <c r="EH2" s="125" t="s">
        <v>794</v>
      </c>
      <c r="EI2" s="279" t="s">
        <v>839</v>
      </c>
      <c r="EJ2" s="279" t="s">
        <v>795</v>
      </c>
      <c r="EK2" s="279" t="s">
        <v>799</v>
      </c>
      <c r="EL2" s="221" t="s">
        <v>796</v>
      </c>
      <c r="EM2" s="279" t="s">
        <v>813</v>
      </c>
      <c r="EN2" s="279" t="s">
        <v>799</v>
      </c>
      <c r="EO2" s="217" t="s">
        <v>811</v>
      </c>
      <c r="EP2" s="279" t="s">
        <v>799</v>
      </c>
      <c r="EQ2" s="125" t="s">
        <v>805</v>
      </c>
      <c r="ER2" s="279" t="s">
        <v>799</v>
      </c>
      <c r="ES2" s="125" t="s">
        <v>807</v>
      </c>
      <c r="ET2" s="125" t="s">
        <v>800</v>
      </c>
      <c r="EU2" s="221" t="s">
        <v>811</v>
      </c>
      <c r="EV2" s="125" t="s">
        <v>809</v>
      </c>
      <c r="EW2" s="221" t="s">
        <v>811</v>
      </c>
      <c r="EX2" s="221" t="s">
        <v>796</v>
      </c>
      <c r="EY2" s="279" t="s">
        <v>801</v>
      </c>
      <c r="EZ2" s="279" t="s">
        <v>795</v>
      </c>
      <c r="FA2" s="221" t="s">
        <v>796</v>
      </c>
      <c r="FB2" s="125" t="s">
        <v>807</v>
      </c>
      <c r="FC2" s="279" t="s">
        <v>801</v>
      </c>
      <c r="FD2" s="279" t="s">
        <v>806</v>
      </c>
      <c r="FE2" s="221" t="s">
        <v>811</v>
      </c>
      <c r="FF2" s="279" t="s">
        <v>799</v>
      </c>
      <c r="FG2" s="279" t="s">
        <v>799</v>
      </c>
      <c r="FH2" s="279" t="s">
        <v>795</v>
      </c>
      <c r="FI2" s="221" t="s">
        <v>818</v>
      </c>
      <c r="FJ2" s="279" t="s">
        <v>820</v>
      </c>
      <c r="FK2" s="279" t="s">
        <v>806</v>
      </c>
      <c r="FL2" s="279" t="s">
        <v>801</v>
      </c>
      <c r="FM2" s="295" t="s">
        <v>806</v>
      </c>
      <c r="FN2" s="204" t="s">
        <v>799</v>
      </c>
      <c r="FO2" s="204" t="s">
        <v>801</v>
      </c>
      <c r="FP2" s="204" t="s">
        <v>797</v>
      </c>
      <c r="FQ2" s="77" t="s">
        <v>807</v>
      </c>
      <c r="FR2" s="204" t="s">
        <v>795</v>
      </c>
      <c r="FS2" s="204" t="s">
        <v>797</v>
      </c>
      <c r="FT2" s="204" t="s">
        <v>808</v>
      </c>
      <c r="FU2" s="204" t="s">
        <v>806</v>
      </c>
      <c r="FV2" s="300" t="s">
        <v>796</v>
      </c>
      <c r="FW2" s="300" t="s">
        <v>818</v>
      </c>
      <c r="FX2" s="77" t="s">
        <v>807</v>
      </c>
      <c r="FY2" s="204" t="s">
        <v>799</v>
      </c>
      <c r="FZ2" s="300" t="s">
        <v>796</v>
      </c>
      <c r="GA2" s="300" t="s">
        <v>811</v>
      </c>
      <c r="GB2" s="77" t="s">
        <v>802</v>
      </c>
      <c r="GC2" s="77" t="s">
        <v>794</v>
      </c>
      <c r="GD2" s="204" t="s">
        <v>806</v>
      </c>
      <c r="GE2" s="204" t="s">
        <v>797</v>
      </c>
      <c r="GF2" s="204" t="s">
        <v>797</v>
      </c>
      <c r="GG2" s="300" t="s">
        <v>811</v>
      </c>
      <c r="GH2" s="204" t="s">
        <v>808</v>
      </c>
      <c r="GI2" s="77" t="s">
        <v>805</v>
      </c>
      <c r="GJ2" s="204" t="s">
        <v>808</v>
      </c>
      <c r="GK2" s="300" t="s">
        <v>796</v>
      </c>
      <c r="GL2" s="204" t="s">
        <v>806</v>
      </c>
      <c r="GM2" s="77" t="s">
        <v>794</v>
      </c>
      <c r="GN2" s="77" t="s">
        <v>800</v>
      </c>
      <c r="GO2" s="77" t="s">
        <v>798</v>
      </c>
      <c r="GP2" s="204" t="s">
        <v>808</v>
      </c>
      <c r="GQ2" s="204" t="s">
        <v>816</v>
      </c>
      <c r="GR2" s="204" t="s">
        <v>806</v>
      </c>
      <c r="GS2" s="204" t="s">
        <v>808</v>
      </c>
      <c r="GT2" s="204" t="s">
        <v>808</v>
      </c>
      <c r="GU2" s="204" t="s">
        <v>808</v>
      </c>
      <c r="GV2" s="204" t="s">
        <v>799</v>
      </c>
      <c r="GW2" s="204" t="s">
        <v>799</v>
      </c>
      <c r="GX2" s="77" t="s">
        <v>794</v>
      </c>
      <c r="GY2" s="204" t="s">
        <v>806</v>
      </c>
    </row>
    <row r="3" spans="1:233" ht="12">
      <c r="A3" s="105">
        <v>2</v>
      </c>
      <c r="B3" s="148" t="s">
        <v>122</v>
      </c>
      <c r="C3" s="153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3"/>
      <c r="BA3" s="142"/>
      <c r="BB3" s="142"/>
      <c r="BC3" s="142"/>
      <c r="BD3" s="154"/>
      <c r="BE3" s="109" t="s">
        <v>818</v>
      </c>
      <c r="BF3" s="142" t="s">
        <v>805</v>
      </c>
      <c r="BG3" s="142" t="s">
        <v>798</v>
      </c>
      <c r="BH3" s="80" t="s">
        <v>811</v>
      </c>
      <c r="BI3" s="142" t="s">
        <v>802</v>
      </c>
      <c r="BJ3" s="142" t="s">
        <v>800</v>
      </c>
      <c r="BK3" s="80" t="s">
        <v>796</v>
      </c>
      <c r="BL3" s="79" t="s">
        <v>806</v>
      </c>
      <c r="BM3" s="77" t="s">
        <v>794</v>
      </c>
      <c r="BN3" s="142" t="s">
        <v>800</v>
      </c>
      <c r="BO3" s="142" t="s">
        <v>800</v>
      </c>
      <c r="BP3" s="79" t="s">
        <v>806</v>
      </c>
      <c r="BQ3" s="142" t="s">
        <v>802</v>
      </c>
      <c r="BR3" s="79" t="s">
        <v>797</v>
      </c>
      <c r="BS3" s="79" t="s">
        <v>795</v>
      </c>
      <c r="BT3" s="142" t="s">
        <v>794</v>
      </c>
      <c r="BU3" s="79" t="s">
        <v>806</v>
      </c>
      <c r="BV3" s="80" t="s">
        <v>818</v>
      </c>
      <c r="BW3" s="79" t="s">
        <v>799</v>
      </c>
      <c r="BX3" s="142" t="s">
        <v>805</v>
      </c>
      <c r="BY3" s="142" t="s">
        <v>805</v>
      </c>
      <c r="BZ3" s="142" t="s">
        <v>807</v>
      </c>
      <c r="CA3" s="80" t="s">
        <v>796</v>
      </c>
      <c r="CB3" s="79" t="s">
        <v>799</v>
      </c>
      <c r="CC3" s="79" t="s">
        <v>808</v>
      </c>
      <c r="CD3" s="80" t="s">
        <v>818</v>
      </c>
      <c r="CE3" s="79" t="s">
        <v>795</v>
      </c>
      <c r="CF3" s="79" t="s">
        <v>797</v>
      </c>
      <c r="CG3" s="80" t="s">
        <v>796</v>
      </c>
      <c r="CH3" s="142" t="s">
        <v>805</v>
      </c>
      <c r="CI3" s="79" t="s">
        <v>813</v>
      </c>
      <c r="CJ3" s="80" t="s">
        <v>811</v>
      </c>
      <c r="CK3" s="158" t="s">
        <v>811</v>
      </c>
      <c r="CL3" s="210" t="s">
        <v>817</v>
      </c>
      <c r="CM3" s="77" t="s">
        <v>805</v>
      </c>
      <c r="CN3" s="204" t="s">
        <v>837</v>
      </c>
      <c r="CO3" s="204" t="s">
        <v>801</v>
      </c>
      <c r="CP3" s="77" t="s">
        <v>800</v>
      </c>
      <c r="CQ3" s="204" t="s">
        <v>808</v>
      </c>
      <c r="CR3" s="205" t="s">
        <v>796</v>
      </c>
      <c r="CS3" s="205" t="s">
        <v>796</v>
      </c>
      <c r="CT3" s="204" t="s">
        <v>795</v>
      </c>
      <c r="CU3" s="205" t="s">
        <v>796</v>
      </c>
      <c r="CV3" s="204" t="s">
        <v>806</v>
      </c>
      <c r="CW3" s="77" t="s">
        <v>800</v>
      </c>
      <c r="CX3" s="204" t="s">
        <v>815</v>
      </c>
      <c r="CY3" s="77" t="s">
        <v>807</v>
      </c>
      <c r="CZ3" s="206" t="s">
        <v>806</v>
      </c>
      <c r="DA3" s="77" t="s">
        <v>809</v>
      </c>
      <c r="DB3" s="204" t="s">
        <v>813</v>
      </c>
      <c r="DC3" s="204" t="s">
        <v>801</v>
      </c>
      <c r="DD3" s="77" t="s">
        <v>805</v>
      </c>
      <c r="DE3" s="204" t="s">
        <v>806</v>
      </c>
      <c r="DF3" s="204" t="s">
        <v>801</v>
      </c>
      <c r="DG3" s="77" t="s">
        <v>802</v>
      </c>
      <c r="DH3" s="77" t="s">
        <v>805</v>
      </c>
      <c r="DI3" s="77" t="s">
        <v>800</v>
      </c>
      <c r="DJ3" s="217" t="s">
        <v>811</v>
      </c>
      <c r="DK3" s="77" t="s">
        <v>794</v>
      </c>
      <c r="DL3" s="217" t="s">
        <v>796</v>
      </c>
      <c r="DM3" s="77" t="s">
        <v>800</v>
      </c>
      <c r="DN3" s="77" t="s">
        <v>805</v>
      </c>
      <c r="DO3" s="77" t="s">
        <v>814</v>
      </c>
      <c r="DP3" s="77" t="s">
        <v>800</v>
      </c>
      <c r="DQ3" s="206" t="s">
        <v>806</v>
      </c>
      <c r="DR3" s="204" t="s">
        <v>799</v>
      </c>
      <c r="DS3" s="217" t="s">
        <v>796</v>
      </c>
      <c r="DT3" s="77" t="s">
        <v>800</v>
      </c>
      <c r="DU3" s="217" t="s">
        <v>811</v>
      </c>
      <c r="DV3" s="217" t="s">
        <v>796</v>
      </c>
      <c r="DW3" s="77" t="s">
        <v>809</v>
      </c>
      <c r="DX3" s="204" t="s">
        <v>799</v>
      </c>
      <c r="DY3" s="204" t="s">
        <v>797</v>
      </c>
      <c r="DZ3" s="217" t="s">
        <v>796</v>
      </c>
      <c r="EA3" s="77" t="s">
        <v>805</v>
      </c>
      <c r="EB3" s="77" t="s">
        <v>794</v>
      </c>
      <c r="EC3" s="206" t="s">
        <v>806</v>
      </c>
      <c r="ED3" s="77" t="s">
        <v>794</v>
      </c>
      <c r="EE3" s="222" t="s">
        <v>813</v>
      </c>
      <c r="EF3" s="210" t="s">
        <v>807</v>
      </c>
      <c r="EG3" s="217" t="s">
        <v>811</v>
      </c>
      <c r="EH3" s="217" t="s">
        <v>796</v>
      </c>
      <c r="EI3" s="204" t="s">
        <v>799</v>
      </c>
      <c r="EJ3" s="204" t="s">
        <v>795</v>
      </c>
      <c r="EK3" s="77" t="s">
        <v>798</v>
      </c>
      <c r="EL3" s="204" t="s">
        <v>808</v>
      </c>
      <c r="EM3" s="77" t="s">
        <v>800</v>
      </c>
      <c r="EN3" s="77" t="s">
        <v>802</v>
      </c>
      <c r="EO3" s="77" t="s">
        <v>800</v>
      </c>
      <c r="EP3" s="217" t="s">
        <v>796</v>
      </c>
      <c r="EQ3" s="204" t="s">
        <v>806</v>
      </c>
      <c r="ER3" s="77" t="s">
        <v>805</v>
      </c>
      <c r="ES3" s="77" t="s">
        <v>800</v>
      </c>
      <c r="ET3" s="77" t="s">
        <v>805</v>
      </c>
      <c r="EU3" s="77" t="s">
        <v>798</v>
      </c>
      <c r="EV3" s="204" t="s">
        <v>799</v>
      </c>
      <c r="EW3" s="77" t="s">
        <v>814</v>
      </c>
      <c r="EX3" s="217" t="s">
        <v>796</v>
      </c>
      <c r="EY3" s="77" t="s">
        <v>802</v>
      </c>
      <c r="EZ3" s="77" t="s">
        <v>800</v>
      </c>
      <c r="FA3" s="217" t="s">
        <v>796</v>
      </c>
      <c r="FB3" s="77" t="s">
        <v>800</v>
      </c>
      <c r="FC3" s="204" t="s">
        <v>815</v>
      </c>
      <c r="FD3" s="77" t="s">
        <v>812</v>
      </c>
      <c r="FE3" s="204" t="s">
        <v>795</v>
      </c>
      <c r="FF3" s="77" t="s">
        <v>807</v>
      </c>
      <c r="FG3" s="77" t="s">
        <v>800</v>
      </c>
      <c r="FH3" s="77" t="s">
        <v>794</v>
      </c>
      <c r="FI3" s="77" t="s">
        <v>805</v>
      </c>
      <c r="FJ3" s="77" t="s">
        <v>798</v>
      </c>
      <c r="FK3" s="77" t="s">
        <v>807</v>
      </c>
      <c r="FL3" s="204" t="s">
        <v>799</v>
      </c>
      <c r="FM3" s="223" t="s">
        <v>813</v>
      </c>
      <c r="FN3" s="300" t="s">
        <v>796</v>
      </c>
      <c r="FO3" s="204" t="s">
        <v>808</v>
      </c>
      <c r="FP3" s="204" t="s">
        <v>801</v>
      </c>
      <c r="FQ3" s="300" t="s">
        <v>811</v>
      </c>
      <c r="FR3" s="300" t="s">
        <v>811</v>
      </c>
      <c r="FS3" s="77" t="s">
        <v>807</v>
      </c>
      <c r="FT3" s="300" t="s">
        <v>796</v>
      </c>
      <c r="FU3" s="77" t="s">
        <v>807</v>
      </c>
      <c r="FV3" s="300" t="s">
        <v>796</v>
      </c>
      <c r="FW3" s="300" t="s">
        <v>818</v>
      </c>
      <c r="FX3" s="204" t="s">
        <v>797</v>
      </c>
      <c r="FY3" s="204" t="s">
        <v>806</v>
      </c>
      <c r="FZ3" s="204" t="s">
        <v>808</v>
      </c>
      <c r="GA3" s="204" t="s">
        <v>797</v>
      </c>
      <c r="GB3" s="300" t="s">
        <v>796</v>
      </c>
      <c r="GC3" s="300" t="s">
        <v>811</v>
      </c>
      <c r="GD3" s="300" t="s">
        <v>818</v>
      </c>
      <c r="GE3" s="77" t="s">
        <v>798</v>
      </c>
      <c r="GF3" s="77" t="s">
        <v>805</v>
      </c>
      <c r="GG3" s="77" t="s">
        <v>794</v>
      </c>
      <c r="GH3" s="77" t="s">
        <v>807</v>
      </c>
      <c r="GI3" s="77" t="s">
        <v>812</v>
      </c>
      <c r="GJ3" s="204" t="s">
        <v>799</v>
      </c>
      <c r="GK3" s="204" t="s">
        <v>799</v>
      </c>
      <c r="GL3" s="204" t="s">
        <v>795</v>
      </c>
      <c r="GM3" s="300" t="s">
        <v>811</v>
      </c>
      <c r="GN3" s="204" t="s">
        <v>795</v>
      </c>
      <c r="GO3" s="204" t="s">
        <v>797</v>
      </c>
      <c r="GP3" s="77" t="s">
        <v>807</v>
      </c>
      <c r="GQ3" s="77" t="s">
        <v>817</v>
      </c>
      <c r="GR3" s="204" t="s">
        <v>797</v>
      </c>
      <c r="GS3" s="77" t="s">
        <v>802</v>
      </c>
      <c r="GT3" s="77" t="s">
        <v>802</v>
      </c>
      <c r="GU3" s="204" t="s">
        <v>795</v>
      </c>
      <c r="GV3" s="204" t="s">
        <v>797</v>
      </c>
      <c r="GW3" s="204" t="s">
        <v>799</v>
      </c>
      <c r="GX3" s="77" t="s">
        <v>805</v>
      </c>
      <c r="GY3" s="301" t="s">
        <v>796</v>
      </c>
      <c r="GZ3" s="45" t="s">
        <v>798</v>
      </c>
      <c r="HA3" s="344" t="s">
        <v>811</v>
      </c>
      <c r="HB3" s="344" t="s">
        <v>821</v>
      </c>
      <c r="HC3" s="344" t="s">
        <v>796</v>
      </c>
      <c r="HD3" s="344" t="s">
        <v>811</v>
      </c>
      <c r="HE3" s="45" t="s">
        <v>800</v>
      </c>
      <c r="HF3" s="344" t="s">
        <v>796</v>
      </c>
      <c r="HG3" s="344" t="s">
        <v>821</v>
      </c>
      <c r="HH3" s="344" t="s">
        <v>796</v>
      </c>
      <c r="HI3" s="344" t="s">
        <v>811</v>
      </c>
      <c r="HJ3" s="45" t="s">
        <v>805</v>
      </c>
      <c r="HK3" s="343" t="s">
        <v>813</v>
      </c>
      <c r="HL3" s="45" t="s">
        <v>794</v>
      </c>
      <c r="HM3" s="343" t="s">
        <v>806</v>
      </c>
      <c r="HN3" s="345" t="s">
        <v>796</v>
      </c>
      <c r="HO3" s="345" t="s">
        <v>796</v>
      </c>
      <c r="HP3" s="343" t="s">
        <v>801</v>
      </c>
      <c r="HQ3" s="45" t="s">
        <v>814</v>
      </c>
      <c r="HR3" s="45" t="s">
        <v>809</v>
      </c>
      <c r="HS3" s="45" t="s">
        <v>800</v>
      </c>
      <c r="HT3" s="45" t="s">
        <v>800</v>
      </c>
      <c r="HU3" s="45" t="s">
        <v>807</v>
      </c>
      <c r="HV3" s="343" t="s">
        <v>799</v>
      </c>
      <c r="HW3" s="343" t="s">
        <v>799</v>
      </c>
      <c r="HX3" s="343" t="s">
        <v>808</v>
      </c>
      <c r="HY3" s="343" t="s">
        <v>808</v>
      </c>
    </row>
    <row r="4" spans="1:233" ht="12">
      <c r="A4" s="105">
        <v>3</v>
      </c>
      <c r="B4" s="148" t="s">
        <v>119</v>
      </c>
      <c r="C4" s="153" t="s">
        <v>802</v>
      </c>
      <c r="D4" s="79" t="s">
        <v>795</v>
      </c>
      <c r="E4" s="79" t="s">
        <v>801</v>
      </c>
      <c r="F4" s="142" t="s">
        <v>827</v>
      </c>
      <c r="G4" s="142" t="s">
        <v>802</v>
      </c>
      <c r="H4" s="142" t="s">
        <v>802</v>
      </c>
      <c r="I4" s="142" t="s">
        <v>807</v>
      </c>
      <c r="J4" s="79" t="s">
        <v>801</v>
      </c>
      <c r="K4" s="142" t="s">
        <v>800</v>
      </c>
      <c r="L4" s="79" t="s">
        <v>797</v>
      </c>
      <c r="M4" s="142" t="s">
        <v>824</v>
      </c>
      <c r="N4" s="80" t="s">
        <v>796</v>
      </c>
      <c r="O4" s="142" t="s">
        <v>814</v>
      </c>
      <c r="P4" s="142" t="s">
        <v>798</v>
      </c>
      <c r="Q4" s="80" t="s">
        <v>796</v>
      </c>
      <c r="R4" s="80" t="s">
        <v>796</v>
      </c>
      <c r="S4" s="142" t="s">
        <v>804</v>
      </c>
      <c r="T4" s="79" t="s">
        <v>801</v>
      </c>
      <c r="U4" s="80" t="s">
        <v>796</v>
      </c>
      <c r="V4" s="142" t="s">
        <v>812</v>
      </c>
      <c r="W4" s="142" t="s">
        <v>794</v>
      </c>
      <c r="X4" s="79" t="s">
        <v>815</v>
      </c>
      <c r="Y4" s="142" t="s">
        <v>802</v>
      </c>
      <c r="Z4" s="79" t="s">
        <v>808</v>
      </c>
      <c r="AA4" s="142" t="s">
        <v>812</v>
      </c>
      <c r="AB4" s="142" t="s">
        <v>798</v>
      </c>
      <c r="AC4" s="142" t="s">
        <v>805</v>
      </c>
      <c r="AD4" s="142" t="s">
        <v>800</v>
      </c>
      <c r="AE4" s="142" t="s">
        <v>800</v>
      </c>
      <c r="AF4" s="142" t="s">
        <v>807</v>
      </c>
      <c r="AG4" s="142" t="s">
        <v>809</v>
      </c>
      <c r="AH4" s="80" t="s">
        <v>811</v>
      </c>
      <c r="AI4" s="80" t="s">
        <v>811</v>
      </c>
      <c r="AJ4" s="79" t="s">
        <v>810</v>
      </c>
      <c r="AK4" s="79" t="s">
        <v>801</v>
      </c>
      <c r="AL4" s="142" t="s">
        <v>845</v>
      </c>
      <c r="AM4" s="79" t="s">
        <v>799</v>
      </c>
      <c r="AN4" s="142" t="s">
        <v>805</v>
      </c>
      <c r="AO4" s="80" t="s">
        <v>796</v>
      </c>
      <c r="AP4" s="80" t="s">
        <v>796</v>
      </c>
      <c r="AQ4" s="142" t="s">
        <v>802</v>
      </c>
      <c r="AR4" s="79" t="s">
        <v>823</v>
      </c>
      <c r="AS4" s="80" t="s">
        <v>821</v>
      </c>
      <c r="AT4" s="142" t="s">
        <v>814</v>
      </c>
      <c r="AU4" s="79" t="s">
        <v>825</v>
      </c>
      <c r="AV4" s="79" t="s">
        <v>801</v>
      </c>
      <c r="AW4" s="79" t="s">
        <v>795</v>
      </c>
      <c r="AX4" s="142" t="s">
        <v>805</v>
      </c>
      <c r="AY4" s="80" t="s">
        <v>796</v>
      </c>
      <c r="AZ4" s="142" t="s">
        <v>804</v>
      </c>
      <c r="BA4" s="142" t="s">
        <v>812</v>
      </c>
      <c r="BB4" s="142" t="s">
        <v>798</v>
      </c>
      <c r="BC4" s="79" t="s">
        <v>815</v>
      </c>
      <c r="BD4" s="85" t="s">
        <v>815</v>
      </c>
      <c r="BE4" s="80" t="s">
        <v>796</v>
      </c>
      <c r="BF4" s="79" t="s">
        <v>806</v>
      </c>
      <c r="BG4" s="142" t="s">
        <v>822</v>
      </c>
      <c r="BH4" s="79" t="s">
        <v>808</v>
      </c>
      <c r="BI4" s="80" t="s">
        <v>796</v>
      </c>
      <c r="BJ4" s="79" t="s">
        <v>799</v>
      </c>
      <c r="BK4" s="79" t="s">
        <v>797</v>
      </c>
      <c r="BL4" s="142" t="s">
        <v>794</v>
      </c>
      <c r="BM4" s="142" t="s">
        <v>800</v>
      </c>
      <c r="BN4" s="142" t="s">
        <v>800</v>
      </c>
      <c r="BO4" s="142" t="s">
        <v>809</v>
      </c>
      <c r="BP4" s="142" t="s">
        <v>800</v>
      </c>
      <c r="BQ4" s="142" t="s">
        <v>800</v>
      </c>
      <c r="BR4" s="79" t="s">
        <v>815</v>
      </c>
      <c r="BS4" s="142" t="s">
        <v>814</v>
      </c>
      <c r="BT4" s="142" t="s">
        <v>805</v>
      </c>
      <c r="BU4" s="80" t="s">
        <v>796</v>
      </c>
      <c r="BV4" s="80" t="s">
        <v>818</v>
      </c>
      <c r="BW4" s="79" t="s">
        <v>795</v>
      </c>
      <c r="BX4" s="79" t="s">
        <v>806</v>
      </c>
      <c r="BY4" s="80" t="s">
        <v>818</v>
      </c>
      <c r="BZ4" s="142" t="s">
        <v>800</v>
      </c>
      <c r="CA4" s="142" t="s">
        <v>794</v>
      </c>
      <c r="CB4" s="79" t="s">
        <v>813</v>
      </c>
      <c r="CC4" s="79" t="s">
        <v>799</v>
      </c>
      <c r="CD4" s="80" t="s">
        <v>796</v>
      </c>
      <c r="CE4" s="80" t="s">
        <v>796</v>
      </c>
      <c r="CF4" s="79" t="s">
        <v>795</v>
      </c>
      <c r="CG4" s="142" t="s">
        <v>807</v>
      </c>
      <c r="CH4" s="142" t="s">
        <v>800</v>
      </c>
      <c r="CI4" s="79" t="s">
        <v>808</v>
      </c>
      <c r="CJ4" s="142" t="s">
        <v>807</v>
      </c>
      <c r="CK4" s="157" t="s">
        <v>808</v>
      </c>
      <c r="CL4" s="212" t="s">
        <v>799</v>
      </c>
      <c r="CM4" s="205" t="s">
        <v>818</v>
      </c>
      <c r="CN4" s="77" t="s">
        <v>800</v>
      </c>
      <c r="CO4" s="205" t="s">
        <v>811</v>
      </c>
      <c r="CP4" s="205" t="s">
        <v>796</v>
      </c>
      <c r="CQ4" s="205" t="s">
        <v>796</v>
      </c>
      <c r="CR4" s="205" t="s">
        <v>796</v>
      </c>
      <c r="CS4" s="205" t="s">
        <v>796</v>
      </c>
      <c r="CT4" s="204" t="s">
        <v>795</v>
      </c>
      <c r="CU4" s="77" t="s">
        <v>805</v>
      </c>
      <c r="CV4" s="77" t="s">
        <v>800</v>
      </c>
      <c r="CW4" s="205" t="s">
        <v>796</v>
      </c>
      <c r="CX4" s="204" t="s">
        <v>823</v>
      </c>
      <c r="CY4" s="204" t="s">
        <v>808</v>
      </c>
      <c r="CZ4" s="206" t="s">
        <v>806</v>
      </c>
      <c r="DA4" s="77" t="s">
        <v>814</v>
      </c>
      <c r="DB4" s="205" t="s">
        <v>796</v>
      </c>
      <c r="DC4" s="204" t="s">
        <v>795</v>
      </c>
      <c r="DD4" s="204" t="s">
        <v>808</v>
      </c>
      <c r="DE4" s="77" t="s">
        <v>805</v>
      </c>
      <c r="DF4" s="77" t="s">
        <v>794</v>
      </c>
      <c r="DG4" s="77" t="s">
        <v>807</v>
      </c>
      <c r="DH4" s="204" t="s">
        <v>797</v>
      </c>
      <c r="DI4" s="204" t="s">
        <v>808</v>
      </c>
      <c r="DJ4" s="204" t="s">
        <v>808</v>
      </c>
      <c r="DK4" s="77" t="s">
        <v>800</v>
      </c>
      <c r="DL4" s="204" t="s">
        <v>806</v>
      </c>
      <c r="DM4" s="77" t="s">
        <v>805</v>
      </c>
      <c r="DN4" s="204" t="s">
        <v>797</v>
      </c>
      <c r="DO4" s="204" t="s">
        <v>806</v>
      </c>
      <c r="DP4" s="77" t="s">
        <v>805</v>
      </c>
      <c r="DQ4" s="206" t="s">
        <v>806</v>
      </c>
      <c r="DR4" s="204" t="s">
        <v>799</v>
      </c>
      <c r="DS4" s="204" t="s">
        <v>799</v>
      </c>
      <c r="DT4" s="206" t="s">
        <v>806</v>
      </c>
      <c r="DU4" s="204" t="s">
        <v>810</v>
      </c>
      <c r="DV4" s="217" t="s">
        <v>796</v>
      </c>
      <c r="DW4" s="77" t="s">
        <v>809</v>
      </c>
      <c r="DX4" s="77" t="s">
        <v>798</v>
      </c>
      <c r="DY4" s="77" t="s">
        <v>798</v>
      </c>
      <c r="DZ4" s="77" t="s">
        <v>800</v>
      </c>
      <c r="EA4" s="204" t="s">
        <v>799</v>
      </c>
      <c r="EB4" s="204" t="s">
        <v>799</v>
      </c>
      <c r="EC4" s="77" t="s">
        <v>800</v>
      </c>
      <c r="ED4" s="77" t="s">
        <v>800</v>
      </c>
      <c r="EE4" s="211" t="s">
        <v>807</v>
      </c>
      <c r="EF4" s="212" t="s">
        <v>795</v>
      </c>
      <c r="EG4" s="77" t="s">
        <v>817</v>
      </c>
      <c r="EH4" s="204" t="s">
        <v>808</v>
      </c>
      <c r="EI4" s="77" t="s">
        <v>794</v>
      </c>
      <c r="EJ4" s="77" t="s">
        <v>802</v>
      </c>
      <c r="EK4" s="204" t="s">
        <v>810</v>
      </c>
      <c r="EL4" s="204" t="s">
        <v>801</v>
      </c>
      <c r="EM4" s="217" t="s">
        <v>818</v>
      </c>
      <c r="EN4" s="217" t="s">
        <v>796</v>
      </c>
      <c r="EO4" s="217" t="s">
        <v>811</v>
      </c>
      <c r="EP4" s="204" t="s">
        <v>801</v>
      </c>
      <c r="EQ4" s="204" t="s">
        <v>808</v>
      </c>
      <c r="ER4" s="77" t="s">
        <v>800</v>
      </c>
      <c r="ES4" s="204" t="s">
        <v>799</v>
      </c>
      <c r="ET4" s="204" t="s">
        <v>799</v>
      </c>
      <c r="EU4" s="77" t="s">
        <v>798</v>
      </c>
      <c r="EV4" s="77" t="s">
        <v>794</v>
      </c>
      <c r="EW4" s="204" t="s">
        <v>795</v>
      </c>
      <c r="EX4" s="217" t="s">
        <v>796</v>
      </c>
      <c r="EY4" s="217" t="s">
        <v>811</v>
      </c>
      <c r="EZ4" s="204" t="s">
        <v>799</v>
      </c>
      <c r="FA4" s="77" t="s">
        <v>805</v>
      </c>
      <c r="FB4" s="77" t="s">
        <v>807</v>
      </c>
      <c r="FC4" s="77" t="s">
        <v>807</v>
      </c>
      <c r="FD4" s="204" t="s">
        <v>808</v>
      </c>
      <c r="FE4" s="77" t="s">
        <v>800</v>
      </c>
      <c r="FF4" s="77" t="s">
        <v>800</v>
      </c>
      <c r="FG4" s="204" t="s">
        <v>810</v>
      </c>
      <c r="FH4" s="204" t="s">
        <v>795</v>
      </c>
      <c r="FI4" s="217" t="s">
        <v>818</v>
      </c>
      <c r="FJ4" s="204" t="s">
        <v>797</v>
      </c>
      <c r="FK4" s="217" t="s">
        <v>796</v>
      </c>
      <c r="FL4" s="77" t="s">
        <v>805</v>
      </c>
      <c r="FM4" s="121" t="s">
        <v>807</v>
      </c>
      <c r="FN4" s="77" t="s">
        <v>800</v>
      </c>
      <c r="FO4" s="204" t="s">
        <v>799</v>
      </c>
      <c r="FP4" s="204" t="s">
        <v>806</v>
      </c>
      <c r="FQ4" s="300" t="s">
        <v>796</v>
      </c>
      <c r="FR4" s="204" t="s">
        <v>810</v>
      </c>
      <c r="FS4" s="77" t="s">
        <v>798</v>
      </c>
      <c r="FT4" s="300" t="s">
        <v>796</v>
      </c>
      <c r="FU4" s="77" t="s">
        <v>805</v>
      </c>
      <c r="FV4" s="204" t="s">
        <v>799</v>
      </c>
      <c r="FW4" s="204" t="s">
        <v>797</v>
      </c>
      <c r="FX4" s="300" t="s">
        <v>811</v>
      </c>
      <c r="FY4" s="77" t="s">
        <v>800</v>
      </c>
      <c r="FZ4" s="204" t="s">
        <v>799</v>
      </c>
      <c r="GA4" s="77" t="s">
        <v>814</v>
      </c>
      <c r="GB4" s="77" t="s">
        <v>802</v>
      </c>
      <c r="GC4" s="204" t="s">
        <v>797</v>
      </c>
      <c r="GD4" s="204" t="s">
        <v>808</v>
      </c>
      <c r="GE4" s="204" t="s">
        <v>797</v>
      </c>
      <c r="GF4" s="77" t="s">
        <v>802</v>
      </c>
      <c r="GG4" s="204" t="s">
        <v>808</v>
      </c>
      <c r="GH4" s="77" t="s">
        <v>845</v>
      </c>
      <c r="GI4" s="204" t="s">
        <v>799</v>
      </c>
      <c r="GJ4" s="204" t="s">
        <v>844</v>
      </c>
      <c r="GK4" s="77" t="s">
        <v>800</v>
      </c>
      <c r="GL4" s="77" t="s">
        <v>805</v>
      </c>
      <c r="GM4" s="77" t="s">
        <v>812</v>
      </c>
      <c r="GN4" s="204" t="s">
        <v>808</v>
      </c>
      <c r="GO4" s="204" t="s">
        <v>806</v>
      </c>
      <c r="GP4" s="300" t="s">
        <v>796</v>
      </c>
      <c r="GQ4" s="204" t="s">
        <v>795</v>
      </c>
      <c r="GR4" s="301" t="s">
        <v>821</v>
      </c>
      <c r="GS4" s="301" t="s">
        <v>821</v>
      </c>
      <c r="GT4" s="204" t="s">
        <v>820</v>
      </c>
      <c r="GU4" s="204" t="s">
        <v>799</v>
      </c>
      <c r="GV4" s="204" t="s">
        <v>813</v>
      </c>
      <c r="GW4" s="77" t="s">
        <v>798</v>
      </c>
      <c r="GX4" s="204" t="s">
        <v>806</v>
      </c>
      <c r="GY4" s="204" t="s">
        <v>806</v>
      </c>
      <c r="GZ4" s="343" t="s">
        <v>797</v>
      </c>
      <c r="HA4" s="45" t="s">
        <v>800</v>
      </c>
      <c r="HB4" s="344" t="s">
        <v>796</v>
      </c>
      <c r="HC4" s="344" t="s">
        <v>811</v>
      </c>
      <c r="HD4" s="45" t="s">
        <v>809</v>
      </c>
      <c r="HE4" s="45" t="s">
        <v>798</v>
      </c>
      <c r="HF4" s="45" t="s">
        <v>814</v>
      </c>
      <c r="HG4" s="344" t="s">
        <v>796</v>
      </c>
      <c r="HH4" s="343" t="s">
        <v>815</v>
      </c>
      <c r="HI4" s="45" t="s">
        <v>794</v>
      </c>
      <c r="HJ4" s="45" t="s">
        <v>800</v>
      </c>
      <c r="HK4" s="343" t="s">
        <v>795</v>
      </c>
      <c r="HL4" s="343" t="s">
        <v>795</v>
      </c>
      <c r="HM4" s="343" t="s">
        <v>815</v>
      </c>
      <c r="HN4" s="343" t="s">
        <v>823</v>
      </c>
      <c r="HO4" s="345" t="s">
        <v>796</v>
      </c>
      <c r="HP4" s="343" t="s">
        <v>799</v>
      </c>
      <c r="HQ4" s="45" t="s">
        <v>805</v>
      </c>
      <c r="HR4" s="343" t="s">
        <v>799</v>
      </c>
      <c r="HS4" s="343" t="s">
        <v>806</v>
      </c>
      <c r="HT4" s="345" t="s">
        <v>811</v>
      </c>
      <c r="HU4" s="343" t="s">
        <v>799</v>
      </c>
      <c r="HV4" s="343" t="s">
        <v>808</v>
      </c>
      <c r="HW4" s="343" t="s">
        <v>799</v>
      </c>
      <c r="HX4" s="345" t="s">
        <v>818</v>
      </c>
      <c r="HY4" s="45" t="s">
        <v>800</v>
      </c>
    </row>
    <row r="5" spans="1:233" ht="12">
      <c r="A5" s="105">
        <v>4</v>
      </c>
      <c r="B5" s="148" t="s">
        <v>145</v>
      </c>
      <c r="C5" s="153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3"/>
      <c r="AT5" s="142"/>
      <c r="AU5" s="142"/>
      <c r="AV5" s="142"/>
      <c r="AW5" s="143"/>
      <c r="AX5" s="142"/>
      <c r="AY5" s="142"/>
      <c r="AZ5" s="143"/>
      <c r="BA5" s="142"/>
      <c r="BB5" s="142"/>
      <c r="BC5" s="142"/>
      <c r="BD5" s="154"/>
      <c r="BE5" s="141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208"/>
      <c r="CL5" s="210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211"/>
      <c r="EF5" s="210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121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</row>
    <row r="6" spans="1:233" ht="12">
      <c r="A6" s="105">
        <v>5</v>
      </c>
      <c r="B6" s="148" t="s">
        <v>128</v>
      </c>
      <c r="C6" s="84" t="s">
        <v>801</v>
      </c>
      <c r="D6" s="142" t="s">
        <v>800</v>
      </c>
      <c r="E6" s="79" t="s">
        <v>815</v>
      </c>
      <c r="F6" s="142" t="s">
        <v>802</v>
      </c>
      <c r="G6" s="79" t="s">
        <v>808</v>
      </c>
      <c r="H6" s="79" t="s">
        <v>795</v>
      </c>
      <c r="I6" s="142" t="s">
        <v>802</v>
      </c>
      <c r="J6" s="79" t="s">
        <v>799</v>
      </c>
      <c r="K6" s="80" t="s">
        <v>811</v>
      </c>
      <c r="L6" s="80" t="s">
        <v>841</v>
      </c>
      <c r="M6" s="142" t="s">
        <v>798</v>
      </c>
      <c r="N6" s="142" t="s">
        <v>807</v>
      </c>
      <c r="O6" s="79" t="s">
        <v>799</v>
      </c>
      <c r="P6" s="80" t="s">
        <v>796</v>
      </c>
      <c r="Q6" s="79" t="s">
        <v>801</v>
      </c>
      <c r="R6" s="80" t="s">
        <v>796</v>
      </c>
      <c r="S6" s="79" t="s">
        <v>815</v>
      </c>
      <c r="T6" s="80" t="s">
        <v>811</v>
      </c>
      <c r="U6" s="80" t="s">
        <v>796</v>
      </c>
      <c r="V6" s="142" t="s">
        <v>794</v>
      </c>
      <c r="W6" s="142" t="s">
        <v>805</v>
      </c>
      <c r="X6" s="79" t="s">
        <v>795</v>
      </c>
      <c r="Y6" s="79" t="s">
        <v>808</v>
      </c>
      <c r="Z6" s="79" t="s">
        <v>808</v>
      </c>
      <c r="AA6" s="80" t="s">
        <v>818</v>
      </c>
      <c r="AB6" s="79" t="s">
        <v>795</v>
      </c>
      <c r="AC6" s="80" t="s">
        <v>811</v>
      </c>
      <c r="AD6" s="80" t="s">
        <v>796</v>
      </c>
      <c r="AE6" s="80" t="s">
        <v>796</v>
      </c>
      <c r="AF6" s="142" t="s">
        <v>807</v>
      </c>
      <c r="AG6" s="79" t="s">
        <v>808</v>
      </c>
      <c r="AH6" s="142" t="s">
        <v>807</v>
      </c>
      <c r="AI6" s="79" t="s">
        <v>808</v>
      </c>
      <c r="AJ6" s="80" t="s">
        <v>796</v>
      </c>
      <c r="AK6" s="142" t="s">
        <v>805</v>
      </c>
      <c r="AL6" s="79" t="s">
        <v>808</v>
      </c>
      <c r="AM6" s="79" t="s">
        <v>816</v>
      </c>
      <c r="AN6" s="79" t="s">
        <v>799</v>
      </c>
      <c r="AO6" s="80" t="s">
        <v>796</v>
      </c>
      <c r="AP6" s="80" t="s">
        <v>796</v>
      </c>
      <c r="AQ6" s="142" t="s">
        <v>805</v>
      </c>
      <c r="AR6" s="80" t="s">
        <v>811</v>
      </c>
      <c r="AS6" s="142" t="s">
        <v>807</v>
      </c>
      <c r="AT6" s="142" t="s">
        <v>805</v>
      </c>
      <c r="AU6" s="142" t="s">
        <v>800</v>
      </c>
      <c r="AV6" s="80" t="s">
        <v>796</v>
      </c>
      <c r="AW6" s="79" t="s">
        <v>795</v>
      </c>
      <c r="AX6" s="142" t="s">
        <v>800</v>
      </c>
      <c r="AY6" s="80" t="s">
        <v>796</v>
      </c>
      <c r="AZ6" s="79" t="s">
        <v>797</v>
      </c>
      <c r="BA6" s="79" t="s">
        <v>820</v>
      </c>
      <c r="BB6" s="79" t="s">
        <v>806</v>
      </c>
      <c r="BC6" s="79" t="s">
        <v>825</v>
      </c>
      <c r="BD6" s="85" t="s">
        <v>795</v>
      </c>
      <c r="BE6" s="141" t="s">
        <v>800</v>
      </c>
      <c r="BF6" s="79" t="s">
        <v>801</v>
      </c>
      <c r="BG6" s="142" t="s">
        <v>805</v>
      </c>
      <c r="BH6" s="79" t="s">
        <v>795</v>
      </c>
      <c r="BI6" s="79" t="s">
        <v>799</v>
      </c>
      <c r="BJ6" s="79" t="s">
        <v>799</v>
      </c>
      <c r="BK6" s="79" t="s">
        <v>795</v>
      </c>
      <c r="BL6" s="80" t="s">
        <v>821</v>
      </c>
      <c r="BM6" s="79" t="s">
        <v>820</v>
      </c>
      <c r="BN6" s="142" t="s">
        <v>805</v>
      </c>
      <c r="BO6" s="80" t="s">
        <v>796</v>
      </c>
      <c r="BP6" s="80" t="s">
        <v>796</v>
      </c>
      <c r="BQ6" s="79" t="s">
        <v>795</v>
      </c>
      <c r="BR6" s="79" t="s">
        <v>808</v>
      </c>
      <c r="BS6" s="79" t="s">
        <v>806</v>
      </c>
      <c r="BT6" s="142" t="s">
        <v>805</v>
      </c>
      <c r="BU6" s="79" t="s">
        <v>797</v>
      </c>
      <c r="BV6" s="79" t="s">
        <v>806</v>
      </c>
      <c r="BW6" s="80" t="s">
        <v>811</v>
      </c>
      <c r="BX6" s="142" t="s">
        <v>805</v>
      </c>
      <c r="BY6" s="80" t="s">
        <v>796</v>
      </c>
      <c r="BZ6" s="80" t="s">
        <v>811</v>
      </c>
      <c r="CA6" s="80" t="s">
        <v>796</v>
      </c>
      <c r="CB6" s="79" t="s">
        <v>808</v>
      </c>
      <c r="CC6" s="79" t="s">
        <v>806</v>
      </c>
      <c r="CD6" s="80" t="s">
        <v>818</v>
      </c>
      <c r="CE6" s="79" t="s">
        <v>806</v>
      </c>
      <c r="CF6" s="80" t="s">
        <v>811</v>
      </c>
      <c r="CG6" s="79" t="s">
        <v>808</v>
      </c>
      <c r="CH6" s="80" t="s">
        <v>796</v>
      </c>
      <c r="CI6" s="79" t="s">
        <v>808</v>
      </c>
      <c r="CJ6" s="79" t="s">
        <v>810</v>
      </c>
      <c r="CK6" s="158" t="s">
        <v>818</v>
      </c>
      <c r="CL6" s="210" t="s">
        <v>798</v>
      </c>
      <c r="CM6" s="205" t="s">
        <v>811</v>
      </c>
      <c r="CN6" s="204" t="s">
        <v>808</v>
      </c>
      <c r="CO6" s="204" t="s">
        <v>799</v>
      </c>
      <c r="CP6" s="204" t="s">
        <v>806</v>
      </c>
      <c r="CQ6" s="77" t="s">
        <v>805</v>
      </c>
      <c r="CR6" s="205" t="s">
        <v>796</v>
      </c>
      <c r="CS6" s="77" t="s">
        <v>794</v>
      </c>
      <c r="CT6" s="77" t="s">
        <v>805</v>
      </c>
      <c r="CU6" s="77" t="s">
        <v>817</v>
      </c>
      <c r="CV6" s="77" t="s">
        <v>798</v>
      </c>
      <c r="CW6" s="205" t="s">
        <v>811</v>
      </c>
      <c r="CX6" s="204" t="s">
        <v>797</v>
      </c>
      <c r="CY6" s="205" t="s">
        <v>796</v>
      </c>
      <c r="CZ6" s="206" t="s">
        <v>806</v>
      </c>
      <c r="DA6" s="204" t="s">
        <v>801</v>
      </c>
      <c r="DB6" s="205" t="s">
        <v>796</v>
      </c>
      <c r="DC6" s="77" t="s">
        <v>800</v>
      </c>
      <c r="DD6" s="204" t="s">
        <v>806</v>
      </c>
      <c r="DE6" s="77" t="s">
        <v>800</v>
      </c>
      <c r="DF6" s="77" t="s">
        <v>800</v>
      </c>
      <c r="DG6" s="204" t="s">
        <v>799</v>
      </c>
      <c r="DH6" s="77" t="s">
        <v>800</v>
      </c>
      <c r="DI6" s="205" t="s">
        <v>796</v>
      </c>
      <c r="DJ6" s="217" t="s">
        <v>796</v>
      </c>
      <c r="DK6" s="204" t="s">
        <v>797</v>
      </c>
      <c r="DL6" s="204" t="s">
        <v>808</v>
      </c>
      <c r="DM6" s="77" t="s">
        <v>805</v>
      </c>
      <c r="DN6" s="77" t="s">
        <v>794</v>
      </c>
      <c r="DO6" s="77" t="s">
        <v>805</v>
      </c>
      <c r="DP6" s="77" t="s">
        <v>807</v>
      </c>
      <c r="DQ6" s="217" t="s">
        <v>811</v>
      </c>
      <c r="DR6" s="217" t="s">
        <v>796</v>
      </c>
      <c r="DS6" s="204" t="s">
        <v>806</v>
      </c>
      <c r="DT6" s="217" t="s">
        <v>796</v>
      </c>
      <c r="DU6" s="204" t="s">
        <v>808</v>
      </c>
      <c r="DV6" s="204" t="s">
        <v>797</v>
      </c>
      <c r="DW6" s="217" t="s">
        <v>818</v>
      </c>
      <c r="DX6" s="204" t="s">
        <v>801</v>
      </c>
      <c r="DY6" s="77" t="s">
        <v>805</v>
      </c>
      <c r="DZ6" s="204" t="s">
        <v>810</v>
      </c>
      <c r="EA6" s="204" t="s">
        <v>806</v>
      </c>
      <c r="EB6" s="217" t="s">
        <v>811</v>
      </c>
      <c r="EC6" s="217" t="s">
        <v>818</v>
      </c>
      <c r="ED6" s="217" t="s">
        <v>796</v>
      </c>
      <c r="EE6" s="220" t="s">
        <v>796</v>
      </c>
      <c r="EF6" s="210" t="s">
        <v>827</v>
      </c>
      <c r="EG6" s="204" t="s">
        <v>801</v>
      </c>
      <c r="EH6" s="204" t="s">
        <v>801</v>
      </c>
      <c r="EI6" s="204" t="s">
        <v>799</v>
      </c>
      <c r="EJ6" s="204" t="s">
        <v>801</v>
      </c>
      <c r="EK6" s="204" t="s">
        <v>797</v>
      </c>
      <c r="EL6" s="77" t="s">
        <v>812</v>
      </c>
      <c r="EM6" s="77" t="s">
        <v>800</v>
      </c>
      <c r="EN6" s="204" t="s">
        <v>795</v>
      </c>
      <c r="EO6" s="217" t="s">
        <v>811</v>
      </c>
      <c r="EP6" s="217" t="s">
        <v>796</v>
      </c>
      <c r="EQ6" s="77" t="s">
        <v>807</v>
      </c>
      <c r="ER6" s="204" t="s">
        <v>808</v>
      </c>
      <c r="ES6" s="77" t="s">
        <v>807</v>
      </c>
      <c r="ET6" s="204" t="s">
        <v>820</v>
      </c>
      <c r="EU6" s="204" t="s">
        <v>806</v>
      </c>
      <c r="EV6" s="77" t="s">
        <v>822</v>
      </c>
      <c r="EW6" s="77" t="s">
        <v>802</v>
      </c>
      <c r="EX6" s="204" t="s">
        <v>797</v>
      </c>
      <c r="EY6" s="77" t="s">
        <v>800</v>
      </c>
      <c r="EZ6" s="217" t="s">
        <v>796</v>
      </c>
      <c r="FA6" s="217" t="s">
        <v>796</v>
      </c>
      <c r="FB6" s="77" t="s">
        <v>794</v>
      </c>
      <c r="FC6" s="204" t="s">
        <v>810</v>
      </c>
      <c r="FD6" s="217" t="s">
        <v>811</v>
      </c>
      <c r="FE6" s="77" t="s">
        <v>807</v>
      </c>
      <c r="FF6" s="77" t="s">
        <v>800</v>
      </c>
      <c r="FG6" s="204" t="s">
        <v>799</v>
      </c>
      <c r="FH6" s="77" t="s">
        <v>794</v>
      </c>
      <c r="FI6" s="77" t="s">
        <v>807</v>
      </c>
      <c r="FJ6" s="77" t="s">
        <v>807</v>
      </c>
      <c r="FK6" s="77" t="s">
        <v>794</v>
      </c>
      <c r="FL6" s="77" t="s">
        <v>800</v>
      </c>
      <c r="FM6" s="121" t="s">
        <v>800</v>
      </c>
      <c r="FN6" s="204" t="s">
        <v>799</v>
      </c>
      <c r="FO6" s="204" t="s">
        <v>799</v>
      </c>
      <c r="FP6" s="77" t="s">
        <v>809</v>
      </c>
      <c r="FQ6" s="77" t="s">
        <v>802</v>
      </c>
      <c r="FR6" s="77" t="s">
        <v>800</v>
      </c>
      <c r="FS6" s="77" t="s">
        <v>800</v>
      </c>
      <c r="FT6" s="77" t="s">
        <v>824</v>
      </c>
      <c r="FU6" s="77" t="s">
        <v>805</v>
      </c>
      <c r="FV6" s="204" t="s">
        <v>810</v>
      </c>
      <c r="FW6" s="77" t="s">
        <v>807</v>
      </c>
      <c r="FX6" s="300" t="s">
        <v>796</v>
      </c>
      <c r="FY6" s="204" t="s">
        <v>799</v>
      </c>
      <c r="FZ6" s="77" t="s">
        <v>802</v>
      </c>
      <c r="GA6" s="204" t="s">
        <v>808</v>
      </c>
      <c r="GB6" s="300" t="s">
        <v>796</v>
      </c>
      <c r="GC6" s="204" t="s">
        <v>808</v>
      </c>
      <c r="GD6" s="204" t="s">
        <v>799</v>
      </c>
      <c r="GE6" s="204" t="s">
        <v>797</v>
      </c>
      <c r="GF6" s="77" t="s">
        <v>812</v>
      </c>
      <c r="GG6" s="77" t="s">
        <v>807</v>
      </c>
      <c r="GH6" s="77" t="s">
        <v>805</v>
      </c>
      <c r="GI6" s="77" t="s">
        <v>800</v>
      </c>
      <c r="GJ6" s="77" t="s">
        <v>800</v>
      </c>
      <c r="GK6" s="300" t="s">
        <v>811</v>
      </c>
      <c r="GL6" s="77" t="s">
        <v>798</v>
      </c>
      <c r="GM6" s="77" t="s">
        <v>802</v>
      </c>
      <c r="GN6" s="204" t="s">
        <v>799</v>
      </c>
      <c r="GO6" s="204" t="s">
        <v>806</v>
      </c>
      <c r="GP6" s="77" t="s">
        <v>800</v>
      </c>
      <c r="GQ6" s="77" t="s">
        <v>807</v>
      </c>
      <c r="GR6" s="301" t="s">
        <v>796</v>
      </c>
      <c r="GS6" s="301" t="s">
        <v>811</v>
      </c>
      <c r="GT6" s="204" t="s">
        <v>801</v>
      </c>
      <c r="GU6" s="77" t="s">
        <v>794</v>
      </c>
      <c r="GV6" s="77" t="s">
        <v>800</v>
      </c>
      <c r="GW6" s="77" t="s">
        <v>807</v>
      </c>
      <c r="GX6" s="204" t="s">
        <v>795</v>
      </c>
      <c r="GY6" s="77" t="s">
        <v>800</v>
      </c>
      <c r="GZ6" s="343" t="s">
        <v>808</v>
      </c>
      <c r="HA6" s="343" t="s">
        <v>799</v>
      </c>
      <c r="HB6" s="343" t="s">
        <v>799</v>
      </c>
      <c r="HC6" s="45" t="s">
        <v>802</v>
      </c>
      <c r="HD6" s="343" t="s">
        <v>810</v>
      </c>
      <c r="HE6" s="45" t="s">
        <v>814</v>
      </c>
      <c r="HF6" s="343" t="s">
        <v>806</v>
      </c>
      <c r="HG6" s="45" t="s">
        <v>800</v>
      </c>
      <c r="HH6" s="344" t="s">
        <v>796</v>
      </c>
      <c r="HI6" s="344" t="s">
        <v>811</v>
      </c>
      <c r="HJ6" s="343" t="s">
        <v>808</v>
      </c>
      <c r="HK6" s="343" t="s">
        <v>799</v>
      </c>
      <c r="HL6" s="45" t="s">
        <v>805</v>
      </c>
      <c r="HM6" s="343" t="s">
        <v>799</v>
      </c>
      <c r="HN6" s="45" t="s">
        <v>800</v>
      </c>
      <c r="HO6" s="345" t="s">
        <v>796</v>
      </c>
      <c r="HP6" s="343" t="s">
        <v>795</v>
      </c>
      <c r="HQ6" s="45" t="s">
        <v>794</v>
      </c>
      <c r="HR6" s="345" t="s">
        <v>796</v>
      </c>
      <c r="HS6" s="343" t="s">
        <v>799</v>
      </c>
      <c r="HT6" s="45" t="s">
        <v>805</v>
      </c>
      <c r="HU6" s="45" t="s">
        <v>800</v>
      </c>
      <c r="HV6" s="45" t="s">
        <v>800</v>
      </c>
      <c r="HW6" s="45" t="s">
        <v>794</v>
      </c>
      <c r="HX6" s="45" t="s">
        <v>800</v>
      </c>
      <c r="HY6" s="45" t="s">
        <v>807</v>
      </c>
    </row>
    <row r="7" spans="1:233" ht="12">
      <c r="A7" s="105">
        <v>6</v>
      </c>
      <c r="B7" s="148" t="s">
        <v>130</v>
      </c>
      <c r="C7" s="153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3"/>
      <c r="AT7" s="142"/>
      <c r="AU7" s="142"/>
      <c r="AV7" s="142"/>
      <c r="AW7" s="143"/>
      <c r="AX7" s="143"/>
      <c r="AY7" s="143"/>
      <c r="AZ7" s="142"/>
      <c r="BA7" s="142"/>
      <c r="BB7" s="143"/>
      <c r="BC7" s="142"/>
      <c r="BD7" s="154"/>
      <c r="BE7" s="141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208"/>
      <c r="CL7" s="210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136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211"/>
      <c r="EF7" s="210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121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</row>
    <row r="8" spans="1:233" ht="12">
      <c r="A8" s="105">
        <v>7</v>
      </c>
      <c r="B8" s="148" t="s">
        <v>121</v>
      </c>
      <c r="C8" s="153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3"/>
      <c r="BC8" s="142"/>
      <c r="BD8" s="154"/>
      <c r="BE8" s="107" t="s">
        <v>806</v>
      </c>
      <c r="BF8" s="79" t="s">
        <v>808</v>
      </c>
      <c r="BG8" s="80" t="s">
        <v>796</v>
      </c>
      <c r="BH8" s="142" t="s">
        <v>805</v>
      </c>
      <c r="BI8" s="142" t="s">
        <v>802</v>
      </c>
      <c r="BJ8" s="80" t="s">
        <v>796</v>
      </c>
      <c r="BK8" s="80" t="s">
        <v>818</v>
      </c>
      <c r="BL8" s="79" t="s">
        <v>799</v>
      </c>
      <c r="BM8" s="79" t="s">
        <v>808</v>
      </c>
      <c r="BN8" s="80" t="s">
        <v>811</v>
      </c>
      <c r="BO8" s="79" t="s">
        <v>808</v>
      </c>
      <c r="BP8" s="79" t="s">
        <v>806</v>
      </c>
      <c r="BQ8" s="142" t="s">
        <v>794</v>
      </c>
      <c r="BR8" s="79" t="s">
        <v>799</v>
      </c>
      <c r="BS8" s="142" t="s">
        <v>805</v>
      </c>
      <c r="BT8" s="80" t="s">
        <v>796</v>
      </c>
      <c r="BU8" s="142" t="s">
        <v>800</v>
      </c>
      <c r="BV8" s="80" t="s">
        <v>796</v>
      </c>
      <c r="BW8" s="142" t="s">
        <v>794</v>
      </c>
      <c r="BX8" s="79" t="s">
        <v>806</v>
      </c>
      <c r="BY8" s="80" t="s">
        <v>818</v>
      </c>
      <c r="BZ8" s="79" t="s">
        <v>808</v>
      </c>
      <c r="CA8" s="142" t="s">
        <v>814</v>
      </c>
      <c r="CB8" s="142" t="s">
        <v>807</v>
      </c>
      <c r="CC8" s="142" t="s">
        <v>805</v>
      </c>
      <c r="CD8" s="80" t="s">
        <v>818</v>
      </c>
      <c r="CE8" s="79" t="s">
        <v>806</v>
      </c>
      <c r="CF8" s="80" t="s">
        <v>811</v>
      </c>
      <c r="CG8" s="80" t="s">
        <v>796</v>
      </c>
      <c r="CH8" s="79" t="s">
        <v>799</v>
      </c>
      <c r="CI8" s="80" t="s">
        <v>796</v>
      </c>
      <c r="CJ8" s="79" t="s">
        <v>795</v>
      </c>
      <c r="CK8" s="158" t="s">
        <v>821</v>
      </c>
      <c r="CL8" s="213" t="s">
        <v>796</v>
      </c>
      <c r="CM8" s="204" t="s">
        <v>801</v>
      </c>
      <c r="CN8" s="204" t="s">
        <v>808</v>
      </c>
      <c r="CO8" s="204" t="s">
        <v>815</v>
      </c>
      <c r="CP8" s="204" t="s">
        <v>799</v>
      </c>
      <c r="CQ8" s="77" t="s">
        <v>807</v>
      </c>
      <c r="CR8" s="204" t="s">
        <v>808</v>
      </c>
      <c r="CS8" s="205" t="s">
        <v>818</v>
      </c>
      <c r="CT8" s="204" t="s">
        <v>806</v>
      </c>
      <c r="CU8" s="77" t="s">
        <v>800</v>
      </c>
      <c r="CV8" s="77" t="s">
        <v>800</v>
      </c>
      <c r="CW8" s="204" t="s">
        <v>808</v>
      </c>
      <c r="CX8" s="204" t="s">
        <v>806</v>
      </c>
      <c r="CY8" s="77" t="s">
        <v>802</v>
      </c>
      <c r="CZ8" s="204" t="s">
        <v>806</v>
      </c>
      <c r="DA8" s="77" t="s">
        <v>802</v>
      </c>
      <c r="DB8" s="204" t="s">
        <v>808</v>
      </c>
      <c r="DC8" s="205" t="s">
        <v>821</v>
      </c>
      <c r="DD8" s="204" t="s">
        <v>806</v>
      </c>
      <c r="DE8" s="217" t="s">
        <v>796</v>
      </c>
      <c r="DF8" s="77" t="s">
        <v>807</v>
      </c>
      <c r="DG8" s="204" t="s">
        <v>808</v>
      </c>
      <c r="DH8" s="77" t="s">
        <v>812</v>
      </c>
      <c r="DI8" s="204" t="s">
        <v>799</v>
      </c>
      <c r="DJ8" s="204" t="s">
        <v>799</v>
      </c>
      <c r="DK8" s="77" t="s">
        <v>800</v>
      </c>
      <c r="DL8" s="223" t="s">
        <v>801</v>
      </c>
      <c r="DM8" s="215" t="s">
        <v>794</v>
      </c>
      <c r="DN8" s="224" t="s">
        <v>806</v>
      </c>
      <c r="DO8" s="217" t="s">
        <v>818</v>
      </c>
      <c r="DP8" s="77" t="s">
        <v>807</v>
      </c>
      <c r="DQ8" s="204" t="s">
        <v>806</v>
      </c>
      <c r="DR8" s="77" t="s">
        <v>800</v>
      </c>
      <c r="DS8" s="217" t="s">
        <v>811</v>
      </c>
      <c r="DT8" s="217" t="s">
        <v>821</v>
      </c>
      <c r="DU8" s="204" t="s">
        <v>808</v>
      </c>
      <c r="DV8" s="77" t="s">
        <v>802</v>
      </c>
      <c r="DW8" s="77" t="s">
        <v>800</v>
      </c>
      <c r="DX8" s="77" t="s">
        <v>802</v>
      </c>
      <c r="DY8" s="204" t="s">
        <v>813</v>
      </c>
      <c r="DZ8" s="206" t="s">
        <v>806</v>
      </c>
      <c r="EA8" s="204" t="s">
        <v>815</v>
      </c>
      <c r="EB8" s="204" t="s">
        <v>808</v>
      </c>
      <c r="EC8" s="204" t="s">
        <v>808</v>
      </c>
      <c r="ED8" s="204" t="s">
        <v>799</v>
      </c>
      <c r="EE8" s="220" t="s">
        <v>796</v>
      </c>
      <c r="EF8" s="210" t="s">
        <v>794</v>
      </c>
      <c r="EG8" s="204" t="s">
        <v>842</v>
      </c>
      <c r="EH8" s="204" t="s">
        <v>810</v>
      </c>
      <c r="EI8" s="77" t="s">
        <v>800</v>
      </c>
      <c r="EJ8" s="77" t="s">
        <v>794</v>
      </c>
      <c r="EK8" s="204" t="s">
        <v>797</v>
      </c>
      <c r="EL8" s="77" t="s">
        <v>802</v>
      </c>
      <c r="EM8" s="217" t="s">
        <v>796</v>
      </c>
      <c r="EN8" s="204" t="s">
        <v>799</v>
      </c>
      <c r="EO8" s="217" t="s">
        <v>821</v>
      </c>
      <c r="EP8" s="204" t="s">
        <v>799</v>
      </c>
      <c r="EQ8" s="217" t="s">
        <v>818</v>
      </c>
      <c r="ER8" s="217" t="s">
        <v>821</v>
      </c>
      <c r="ES8" s="77" t="s">
        <v>798</v>
      </c>
      <c r="ET8" s="204" t="s">
        <v>795</v>
      </c>
      <c r="EU8" s="77" t="s">
        <v>812</v>
      </c>
      <c r="EV8" s="77" t="s">
        <v>800</v>
      </c>
      <c r="EW8" s="204" t="s">
        <v>797</v>
      </c>
      <c r="EX8" s="77" t="s">
        <v>838</v>
      </c>
      <c r="EY8" s="217" t="s">
        <v>796</v>
      </c>
      <c r="EZ8" s="217" t="s">
        <v>796</v>
      </c>
      <c r="FA8" s="217" t="s">
        <v>796</v>
      </c>
      <c r="FB8" s="204" t="s">
        <v>799</v>
      </c>
      <c r="FC8" s="204" t="s">
        <v>808</v>
      </c>
      <c r="FD8" s="217" t="s">
        <v>811</v>
      </c>
      <c r="FE8" s="204" t="s">
        <v>797</v>
      </c>
      <c r="FF8" s="77" t="s">
        <v>802</v>
      </c>
      <c r="FG8" s="77" t="s">
        <v>805</v>
      </c>
      <c r="FH8" s="77" t="s">
        <v>798</v>
      </c>
      <c r="FI8" s="204" t="s">
        <v>799</v>
      </c>
      <c r="FJ8" s="77" t="s">
        <v>807</v>
      </c>
      <c r="FK8" s="204" t="s">
        <v>803</v>
      </c>
      <c r="FL8" s="77" t="s">
        <v>807</v>
      </c>
      <c r="FM8" s="121" t="s">
        <v>800</v>
      </c>
      <c r="FN8" s="300" t="s">
        <v>796</v>
      </c>
      <c r="FO8" s="204" t="s">
        <v>799</v>
      </c>
      <c r="FP8" s="204" t="s">
        <v>801</v>
      </c>
      <c r="FQ8" s="204" t="s">
        <v>799</v>
      </c>
      <c r="FR8" s="300" t="s">
        <v>811</v>
      </c>
      <c r="FS8" s="204" t="s">
        <v>808</v>
      </c>
      <c r="FT8" s="204" t="s">
        <v>797</v>
      </c>
      <c r="FU8" s="300" t="s">
        <v>811</v>
      </c>
      <c r="FV8" s="300" t="s">
        <v>796</v>
      </c>
      <c r="FW8" s="77" t="s">
        <v>805</v>
      </c>
      <c r="FX8" s="204" t="s">
        <v>799</v>
      </c>
      <c r="FY8" s="204" t="s">
        <v>797</v>
      </c>
      <c r="FZ8" s="300" t="s">
        <v>796</v>
      </c>
      <c r="GA8" s="204" t="s">
        <v>799</v>
      </c>
      <c r="GB8" s="77" t="s">
        <v>807</v>
      </c>
      <c r="GC8" s="77" t="s">
        <v>798</v>
      </c>
      <c r="GD8" s="77" t="s">
        <v>805</v>
      </c>
      <c r="GE8" s="300" t="s">
        <v>811</v>
      </c>
      <c r="GF8" s="204" t="s">
        <v>813</v>
      </c>
      <c r="GG8" s="77" t="s">
        <v>809</v>
      </c>
      <c r="GH8" s="204" t="s">
        <v>806</v>
      </c>
      <c r="GI8" s="204" t="s">
        <v>799</v>
      </c>
      <c r="GJ8" s="77" t="s">
        <v>800</v>
      </c>
      <c r="GK8" s="77" t="s">
        <v>800</v>
      </c>
      <c r="GL8" s="204" t="s">
        <v>799</v>
      </c>
      <c r="GM8" s="300" t="s">
        <v>796</v>
      </c>
      <c r="GN8" s="204" t="s">
        <v>799</v>
      </c>
      <c r="GO8" s="77" t="s">
        <v>800</v>
      </c>
      <c r="GP8" s="77" t="s">
        <v>794</v>
      </c>
      <c r="GQ8" s="77" t="s">
        <v>814</v>
      </c>
      <c r="GR8" s="301" t="s">
        <v>796</v>
      </c>
      <c r="GS8" s="77" t="s">
        <v>807</v>
      </c>
      <c r="GT8" s="77" t="s">
        <v>800</v>
      </c>
      <c r="GU8" s="77" t="s">
        <v>800</v>
      </c>
      <c r="GV8" s="77" t="s">
        <v>812</v>
      </c>
      <c r="GW8" s="204" t="s">
        <v>815</v>
      </c>
      <c r="GX8" s="204" t="s">
        <v>795</v>
      </c>
      <c r="GY8" s="204" t="s">
        <v>799</v>
      </c>
      <c r="GZ8" s="344" t="s">
        <v>811</v>
      </c>
      <c r="HA8" s="343" t="s">
        <v>806</v>
      </c>
      <c r="HB8" s="343" t="s">
        <v>795</v>
      </c>
      <c r="HC8" s="343" t="s">
        <v>799</v>
      </c>
      <c r="HD8" s="344" t="s">
        <v>796</v>
      </c>
      <c r="HE8" s="343" t="s">
        <v>801</v>
      </c>
      <c r="HF8" s="343" t="s">
        <v>815</v>
      </c>
      <c r="HG8" s="344" t="s">
        <v>821</v>
      </c>
      <c r="HH8" s="344" t="s">
        <v>811</v>
      </c>
      <c r="HI8" s="343" t="s">
        <v>823</v>
      </c>
      <c r="HJ8" s="345" t="s">
        <v>818</v>
      </c>
      <c r="HK8" s="45" t="s">
        <v>800</v>
      </c>
      <c r="HL8" s="345" t="s">
        <v>811</v>
      </c>
      <c r="HM8" s="45" t="s">
        <v>805</v>
      </c>
      <c r="HN8" s="45" t="s">
        <v>794</v>
      </c>
      <c r="HO8" s="45" t="s">
        <v>800</v>
      </c>
      <c r="HP8" s="45" t="s">
        <v>807</v>
      </c>
      <c r="HQ8" s="343" t="s">
        <v>806</v>
      </c>
      <c r="HR8" s="343" t="s">
        <v>813</v>
      </c>
      <c r="HS8" s="343" t="s">
        <v>806</v>
      </c>
      <c r="HT8" s="343" t="s">
        <v>806</v>
      </c>
      <c r="HU8" s="345" t="s">
        <v>796</v>
      </c>
      <c r="HV8" s="343" t="s">
        <v>799</v>
      </c>
      <c r="HW8" s="345" t="s">
        <v>796</v>
      </c>
      <c r="HX8" s="45" t="s">
        <v>798</v>
      </c>
      <c r="HY8" s="343" t="s">
        <v>808</v>
      </c>
    </row>
    <row r="9" spans="1:233" ht="12">
      <c r="A9" s="105">
        <v>8</v>
      </c>
      <c r="B9" s="148" t="s">
        <v>125</v>
      </c>
      <c r="C9" s="84" t="s">
        <v>815</v>
      </c>
      <c r="D9" s="79" t="s">
        <v>810</v>
      </c>
      <c r="E9" s="79" t="s">
        <v>801</v>
      </c>
      <c r="F9" s="79" t="s">
        <v>795</v>
      </c>
      <c r="G9" s="80" t="s">
        <v>796</v>
      </c>
      <c r="H9" s="80" t="s">
        <v>796</v>
      </c>
      <c r="I9" s="142" t="s">
        <v>805</v>
      </c>
      <c r="J9" s="142" t="s">
        <v>800</v>
      </c>
      <c r="K9" s="142" t="s">
        <v>807</v>
      </c>
      <c r="L9" s="142" t="s">
        <v>805</v>
      </c>
      <c r="M9" s="80" t="s">
        <v>811</v>
      </c>
      <c r="N9" s="79" t="s">
        <v>808</v>
      </c>
      <c r="O9" s="142" t="s">
        <v>794</v>
      </c>
      <c r="P9" s="80" t="s">
        <v>796</v>
      </c>
      <c r="Q9" s="79" t="s">
        <v>808</v>
      </c>
      <c r="R9" s="79" t="s">
        <v>808</v>
      </c>
      <c r="S9" s="80" t="s">
        <v>796</v>
      </c>
      <c r="T9" s="80" t="s">
        <v>821</v>
      </c>
      <c r="U9" s="80" t="s">
        <v>796</v>
      </c>
      <c r="V9" s="79" t="s">
        <v>844</v>
      </c>
      <c r="W9" s="79" t="s">
        <v>799</v>
      </c>
      <c r="X9" s="80" t="s">
        <v>796</v>
      </c>
      <c r="Y9" s="79" t="s">
        <v>795</v>
      </c>
      <c r="Z9" s="142" t="s">
        <v>807</v>
      </c>
      <c r="AA9" s="79" t="s">
        <v>808</v>
      </c>
      <c r="AB9" s="79" t="s">
        <v>795</v>
      </c>
      <c r="AC9" s="80" t="s">
        <v>821</v>
      </c>
      <c r="AD9" s="80" t="s">
        <v>811</v>
      </c>
      <c r="AE9" s="79" t="s">
        <v>799</v>
      </c>
      <c r="AF9" s="142" t="s">
        <v>794</v>
      </c>
      <c r="AG9" s="79" t="s">
        <v>795</v>
      </c>
      <c r="AH9" s="79" t="s">
        <v>799</v>
      </c>
      <c r="AI9" s="80" t="s">
        <v>796</v>
      </c>
      <c r="AJ9" s="79" t="s">
        <v>795</v>
      </c>
      <c r="AK9" s="80" t="s">
        <v>811</v>
      </c>
      <c r="AL9" s="79" t="s">
        <v>844</v>
      </c>
      <c r="AM9" s="142" t="s">
        <v>800</v>
      </c>
      <c r="AN9" s="80" t="s">
        <v>818</v>
      </c>
      <c r="AO9" s="79" t="s">
        <v>799</v>
      </c>
      <c r="AP9" s="80" t="s">
        <v>796</v>
      </c>
      <c r="AQ9" s="142" t="s">
        <v>805</v>
      </c>
      <c r="AR9" s="142" t="s">
        <v>805</v>
      </c>
      <c r="AS9" s="79" t="s">
        <v>806</v>
      </c>
      <c r="AT9" s="79" t="s">
        <v>808</v>
      </c>
      <c r="AU9" s="142" t="s">
        <v>798</v>
      </c>
      <c r="AV9" s="79" t="s">
        <v>808</v>
      </c>
      <c r="AW9" s="142" t="s">
        <v>794</v>
      </c>
      <c r="AX9" s="79" t="s">
        <v>813</v>
      </c>
      <c r="AY9" s="142" t="s">
        <v>800</v>
      </c>
      <c r="AZ9" s="79" t="s">
        <v>799</v>
      </c>
      <c r="BA9" s="79" t="s">
        <v>799</v>
      </c>
      <c r="BB9" s="80" t="s">
        <v>796</v>
      </c>
      <c r="BC9" s="142" t="s">
        <v>800</v>
      </c>
      <c r="BD9" s="81" t="s">
        <v>796</v>
      </c>
      <c r="BE9" s="107" t="s">
        <v>795</v>
      </c>
      <c r="BF9" s="79" t="s">
        <v>808</v>
      </c>
      <c r="BG9" s="79" t="s">
        <v>808</v>
      </c>
      <c r="BH9" s="80" t="s">
        <v>796</v>
      </c>
      <c r="BI9" s="79" t="s">
        <v>799</v>
      </c>
      <c r="BJ9" s="79" t="s">
        <v>808</v>
      </c>
      <c r="BK9" s="80" t="s">
        <v>818</v>
      </c>
      <c r="BL9" s="142" t="s">
        <v>802</v>
      </c>
      <c r="BM9" s="80" t="s">
        <v>811</v>
      </c>
      <c r="BN9" s="79" t="s">
        <v>808</v>
      </c>
      <c r="BO9" s="79" t="s">
        <v>815</v>
      </c>
      <c r="BP9" s="79" t="s">
        <v>813</v>
      </c>
      <c r="BQ9" s="79" t="s">
        <v>799</v>
      </c>
      <c r="BR9" s="79" t="s">
        <v>813</v>
      </c>
      <c r="BS9" s="80" t="s">
        <v>796</v>
      </c>
      <c r="BT9" s="79" t="s">
        <v>806</v>
      </c>
      <c r="BU9" s="79" t="s">
        <v>795</v>
      </c>
      <c r="BV9" s="142" t="s">
        <v>805</v>
      </c>
      <c r="BW9" s="142" t="s">
        <v>800</v>
      </c>
      <c r="BX9" s="142" t="s">
        <v>805</v>
      </c>
      <c r="BY9" s="80" t="s">
        <v>796</v>
      </c>
      <c r="BZ9" s="142" t="s">
        <v>805</v>
      </c>
      <c r="CA9" s="80" t="s">
        <v>796</v>
      </c>
      <c r="CB9" s="142" t="s">
        <v>800</v>
      </c>
      <c r="CC9" s="142" t="s">
        <v>798</v>
      </c>
      <c r="CD9" s="79" t="s">
        <v>820</v>
      </c>
      <c r="CE9" s="142" t="s">
        <v>805</v>
      </c>
      <c r="CF9" s="80" t="s">
        <v>796</v>
      </c>
      <c r="CG9" s="79" t="s">
        <v>797</v>
      </c>
      <c r="CH9" s="80" t="s">
        <v>796</v>
      </c>
      <c r="CI9" s="142" t="s">
        <v>805</v>
      </c>
      <c r="CJ9" s="142" t="s">
        <v>800</v>
      </c>
      <c r="CK9" s="208" t="s">
        <v>814</v>
      </c>
      <c r="CL9" s="212" t="s">
        <v>813</v>
      </c>
      <c r="CM9" s="204" t="s">
        <v>797</v>
      </c>
      <c r="CN9" s="204" t="s">
        <v>810</v>
      </c>
      <c r="CO9" s="77" t="s">
        <v>807</v>
      </c>
      <c r="CP9" s="204" t="s">
        <v>797</v>
      </c>
      <c r="CQ9" s="77" t="s">
        <v>805</v>
      </c>
      <c r="CR9" s="77" t="s">
        <v>805</v>
      </c>
      <c r="CS9" s="205" t="s">
        <v>818</v>
      </c>
      <c r="CT9" s="204" t="s">
        <v>795</v>
      </c>
      <c r="CU9" s="205" t="s">
        <v>796</v>
      </c>
      <c r="CV9" s="77" t="s">
        <v>805</v>
      </c>
      <c r="CW9" s="205" t="s">
        <v>796</v>
      </c>
      <c r="CX9" s="77" t="s">
        <v>809</v>
      </c>
      <c r="CY9" s="204" t="s">
        <v>816</v>
      </c>
      <c r="CZ9" s="86" t="s">
        <v>805</v>
      </c>
      <c r="DA9" s="204" t="s">
        <v>795</v>
      </c>
      <c r="DB9" s="205" t="s">
        <v>796</v>
      </c>
      <c r="DC9" s="204" t="s">
        <v>806</v>
      </c>
      <c r="DD9" s="77" t="s">
        <v>805</v>
      </c>
      <c r="DE9" s="77" t="s">
        <v>794</v>
      </c>
      <c r="DF9" s="204" t="s">
        <v>795</v>
      </c>
      <c r="DG9" s="204" t="s">
        <v>808</v>
      </c>
      <c r="DH9" s="77" t="s">
        <v>805</v>
      </c>
      <c r="DI9" s="204" t="s">
        <v>797</v>
      </c>
      <c r="DJ9" s="217" t="s">
        <v>796</v>
      </c>
      <c r="DK9" s="77" t="s">
        <v>807</v>
      </c>
      <c r="DL9" s="77" t="s">
        <v>805</v>
      </c>
      <c r="DM9" s="221" t="s">
        <v>811</v>
      </c>
      <c r="DN9" s="77" t="s">
        <v>802</v>
      </c>
      <c r="DO9" s="204" t="s">
        <v>797</v>
      </c>
      <c r="DP9" s="204" t="s">
        <v>808</v>
      </c>
      <c r="DQ9" s="77" t="s">
        <v>798</v>
      </c>
      <c r="DR9" s="77" t="s">
        <v>822</v>
      </c>
      <c r="DS9" s="217" t="s">
        <v>796</v>
      </c>
      <c r="DT9" s="204" t="s">
        <v>810</v>
      </c>
      <c r="DU9" s="204" t="s">
        <v>808</v>
      </c>
      <c r="DV9" s="77" t="s">
        <v>794</v>
      </c>
      <c r="DW9" s="217" t="s">
        <v>818</v>
      </c>
      <c r="DX9" s="204" t="s">
        <v>795</v>
      </c>
      <c r="DY9" s="206" t="s">
        <v>806</v>
      </c>
      <c r="DZ9" s="204" t="s">
        <v>795</v>
      </c>
      <c r="EA9" s="217" t="s">
        <v>796</v>
      </c>
      <c r="EB9" s="217" t="s">
        <v>811</v>
      </c>
      <c r="EC9" s="204" t="s">
        <v>799</v>
      </c>
      <c r="ED9" s="206" t="s">
        <v>806</v>
      </c>
      <c r="EE9" s="225" t="s">
        <v>806</v>
      </c>
      <c r="EF9" s="212" t="s">
        <v>799</v>
      </c>
      <c r="EG9" s="77" t="s">
        <v>802</v>
      </c>
      <c r="EH9" s="204" t="s">
        <v>795</v>
      </c>
      <c r="EI9" s="77" t="s">
        <v>800</v>
      </c>
      <c r="EJ9" s="204" t="s">
        <v>801</v>
      </c>
      <c r="EK9" s="204" t="s">
        <v>837</v>
      </c>
      <c r="EL9" s="204" t="s">
        <v>799</v>
      </c>
      <c r="EM9" s="77" t="s">
        <v>800</v>
      </c>
      <c r="EN9" s="77" t="s">
        <v>802</v>
      </c>
      <c r="EO9" s="204" t="s">
        <v>797</v>
      </c>
      <c r="EP9" s="204" t="s">
        <v>808</v>
      </c>
      <c r="EQ9" s="204" t="s">
        <v>808</v>
      </c>
      <c r="ER9" s="204" t="s">
        <v>808</v>
      </c>
      <c r="ES9" s="204" t="s">
        <v>797</v>
      </c>
      <c r="ET9" s="217" t="s">
        <v>811</v>
      </c>
      <c r="EU9" s="217" t="s">
        <v>796</v>
      </c>
      <c r="EV9" s="204" t="s">
        <v>825</v>
      </c>
      <c r="EW9" s="77" t="s">
        <v>802</v>
      </c>
      <c r="EX9" s="77" t="s">
        <v>798</v>
      </c>
      <c r="EY9" s="77" t="s">
        <v>802</v>
      </c>
      <c r="EZ9" s="204" t="s">
        <v>799</v>
      </c>
      <c r="FA9" s="204" t="s">
        <v>806</v>
      </c>
      <c r="FB9" s="204" t="s">
        <v>806</v>
      </c>
      <c r="FC9" s="217" t="s">
        <v>796</v>
      </c>
      <c r="FD9" s="204" t="s">
        <v>810</v>
      </c>
      <c r="FE9" s="204" t="s">
        <v>808</v>
      </c>
      <c r="FF9" s="217" t="s">
        <v>811</v>
      </c>
      <c r="FG9" s="204" t="s">
        <v>801</v>
      </c>
      <c r="FH9" s="204" t="s">
        <v>808</v>
      </c>
      <c r="FI9" s="77" t="s">
        <v>800</v>
      </c>
      <c r="FJ9" s="204" t="s">
        <v>808</v>
      </c>
      <c r="FK9" s="217" t="s">
        <v>796</v>
      </c>
      <c r="FL9" s="77" t="s">
        <v>805</v>
      </c>
      <c r="FM9" s="296" t="s">
        <v>818</v>
      </c>
      <c r="FN9" s="77" t="s">
        <v>794</v>
      </c>
      <c r="FO9" s="77" t="s">
        <v>800</v>
      </c>
      <c r="FP9" s="204" t="s">
        <v>806</v>
      </c>
      <c r="FQ9" s="204" t="s">
        <v>797</v>
      </c>
      <c r="FR9" s="77" t="s">
        <v>794</v>
      </c>
      <c r="FS9" s="77" t="s">
        <v>794</v>
      </c>
      <c r="FT9" s="300" t="s">
        <v>796</v>
      </c>
      <c r="FU9" s="77" t="s">
        <v>805</v>
      </c>
      <c r="FV9" s="77" t="s">
        <v>802</v>
      </c>
      <c r="FW9" s="77" t="s">
        <v>798</v>
      </c>
      <c r="FX9" s="77" t="s">
        <v>800</v>
      </c>
      <c r="FY9" s="77" t="s">
        <v>798</v>
      </c>
      <c r="FZ9" s="204" t="s">
        <v>799</v>
      </c>
      <c r="GA9" s="77" t="s">
        <v>798</v>
      </c>
      <c r="GB9" s="204" t="s">
        <v>799</v>
      </c>
      <c r="GC9" s="204" t="s">
        <v>815</v>
      </c>
      <c r="GD9" s="77" t="s">
        <v>800</v>
      </c>
      <c r="GE9" s="77" t="s">
        <v>805</v>
      </c>
      <c r="GF9" s="300" t="s">
        <v>811</v>
      </c>
      <c r="GG9" s="77" t="s">
        <v>794</v>
      </c>
      <c r="GH9" s="204" t="s">
        <v>806</v>
      </c>
      <c r="GI9" s="204" t="s">
        <v>808</v>
      </c>
      <c r="GJ9" s="77" t="s">
        <v>822</v>
      </c>
      <c r="GK9" s="300" t="s">
        <v>796</v>
      </c>
      <c r="GL9" s="204" t="s">
        <v>806</v>
      </c>
      <c r="GM9" s="204" t="s">
        <v>797</v>
      </c>
      <c r="GN9" s="204" t="s">
        <v>799</v>
      </c>
      <c r="GO9" s="77" t="s">
        <v>794</v>
      </c>
      <c r="GP9" s="300" t="s">
        <v>796</v>
      </c>
      <c r="GQ9" s="204" t="s">
        <v>815</v>
      </c>
      <c r="GR9" s="301" t="s">
        <v>811</v>
      </c>
      <c r="GS9" s="301" t="s">
        <v>818</v>
      </c>
      <c r="GT9" s="204" t="s">
        <v>801</v>
      </c>
      <c r="GU9" s="204" t="s">
        <v>799</v>
      </c>
      <c r="GV9" s="77" t="s">
        <v>794</v>
      </c>
      <c r="GW9" s="77" t="s">
        <v>802</v>
      </c>
      <c r="GX9" s="204" t="s">
        <v>797</v>
      </c>
      <c r="GY9" s="204" t="s">
        <v>799</v>
      </c>
      <c r="GZ9" s="343" t="s">
        <v>801</v>
      </c>
      <c r="HA9" s="343" t="s">
        <v>799</v>
      </c>
      <c r="HB9" s="344" t="s">
        <v>821</v>
      </c>
      <c r="HC9" s="45" t="s">
        <v>794</v>
      </c>
      <c r="HD9" s="45" t="s">
        <v>807</v>
      </c>
      <c r="HE9" s="45" t="s">
        <v>802</v>
      </c>
      <c r="HF9" s="343" t="s">
        <v>801</v>
      </c>
      <c r="HG9" s="344" t="s">
        <v>796</v>
      </c>
      <c r="HH9" s="344" t="s">
        <v>796</v>
      </c>
      <c r="HI9" s="45" t="s">
        <v>805</v>
      </c>
      <c r="HJ9" s="45" t="s">
        <v>807</v>
      </c>
      <c r="HK9" s="343" t="s">
        <v>806</v>
      </c>
      <c r="HL9" s="45" t="s">
        <v>800</v>
      </c>
      <c r="HM9" s="343" t="s">
        <v>799</v>
      </c>
      <c r="HN9" s="343" t="s">
        <v>799</v>
      </c>
      <c r="HO9" s="45" t="s">
        <v>794</v>
      </c>
      <c r="HP9" s="343" t="s">
        <v>808</v>
      </c>
      <c r="HQ9" s="45" t="s">
        <v>807</v>
      </c>
      <c r="HR9" s="343" t="s">
        <v>808</v>
      </c>
      <c r="HS9" s="45" t="s">
        <v>814</v>
      </c>
      <c r="HT9" s="343" t="s">
        <v>820</v>
      </c>
      <c r="HU9" s="343" t="s">
        <v>808</v>
      </c>
      <c r="HV9" s="45" t="s">
        <v>812</v>
      </c>
      <c r="HW9" s="45" t="s">
        <v>800</v>
      </c>
      <c r="HX9" s="345" t="s">
        <v>818</v>
      </c>
      <c r="HY9" s="343" t="s">
        <v>806</v>
      </c>
    </row>
    <row r="10" spans="1:233" ht="12">
      <c r="A10" s="105">
        <v>9</v>
      </c>
      <c r="B10" s="148" t="s">
        <v>120</v>
      </c>
      <c r="C10" s="153" t="s">
        <v>794</v>
      </c>
      <c r="D10" s="79" t="s">
        <v>799</v>
      </c>
      <c r="E10" s="79" t="s">
        <v>795</v>
      </c>
      <c r="F10" s="142" t="s">
        <v>800</v>
      </c>
      <c r="G10" s="80" t="s">
        <v>811</v>
      </c>
      <c r="H10" s="80" t="s">
        <v>796</v>
      </c>
      <c r="I10" s="79" t="s">
        <v>808</v>
      </c>
      <c r="J10" s="79" t="s">
        <v>801</v>
      </c>
      <c r="K10" s="79" t="s">
        <v>806</v>
      </c>
      <c r="L10" s="142" t="s">
        <v>798</v>
      </c>
      <c r="M10" s="79" t="s">
        <v>813</v>
      </c>
      <c r="N10" s="79" t="s">
        <v>808</v>
      </c>
      <c r="O10" s="79" t="s">
        <v>795</v>
      </c>
      <c r="P10" s="80" t="s">
        <v>811</v>
      </c>
      <c r="Q10" s="142" t="s">
        <v>807</v>
      </c>
      <c r="R10" s="142" t="s">
        <v>805</v>
      </c>
      <c r="S10" s="142" t="s">
        <v>800</v>
      </c>
      <c r="T10" s="80" t="s">
        <v>811</v>
      </c>
      <c r="U10" s="80" t="s">
        <v>796</v>
      </c>
      <c r="V10" s="142" t="s">
        <v>802</v>
      </c>
      <c r="W10" s="80" t="s">
        <v>796</v>
      </c>
      <c r="X10" s="79" t="s">
        <v>808</v>
      </c>
      <c r="Y10" s="79" t="s">
        <v>801</v>
      </c>
      <c r="Z10" s="80" t="s">
        <v>818</v>
      </c>
      <c r="AA10" s="79" t="s">
        <v>801</v>
      </c>
      <c r="AB10" s="142" t="s">
        <v>805</v>
      </c>
      <c r="AC10" s="142" t="s">
        <v>800</v>
      </c>
      <c r="AD10" s="142" t="s">
        <v>800</v>
      </c>
      <c r="AE10" s="142" t="s">
        <v>805</v>
      </c>
      <c r="AF10" s="79" t="s">
        <v>813</v>
      </c>
      <c r="AG10" s="79" t="s">
        <v>808</v>
      </c>
      <c r="AH10" s="80" t="s">
        <v>811</v>
      </c>
      <c r="AI10" s="142" t="s">
        <v>798</v>
      </c>
      <c r="AJ10" s="80" t="s">
        <v>811</v>
      </c>
      <c r="AK10" s="79" t="s">
        <v>797</v>
      </c>
      <c r="AL10" s="79" t="s">
        <v>799</v>
      </c>
      <c r="AM10" s="79" t="s">
        <v>799</v>
      </c>
      <c r="AN10" s="79" t="s">
        <v>806</v>
      </c>
      <c r="AO10" s="79" t="s">
        <v>799</v>
      </c>
      <c r="AP10" s="80" t="s">
        <v>796</v>
      </c>
      <c r="AQ10" s="79" t="s">
        <v>801</v>
      </c>
      <c r="AR10" s="79" t="s">
        <v>799</v>
      </c>
      <c r="AS10" s="79" t="s">
        <v>808</v>
      </c>
      <c r="AT10" s="142" t="s">
        <v>805</v>
      </c>
      <c r="AU10" s="80" t="s">
        <v>796</v>
      </c>
      <c r="AV10" s="142" t="s">
        <v>805</v>
      </c>
      <c r="AW10" s="79" t="s">
        <v>797</v>
      </c>
      <c r="AX10" s="80" t="s">
        <v>796</v>
      </c>
      <c r="AY10" s="79" t="s">
        <v>795</v>
      </c>
      <c r="AZ10" s="79" t="s">
        <v>799</v>
      </c>
      <c r="BA10" s="80" t="s">
        <v>796</v>
      </c>
      <c r="BB10" s="79" t="s">
        <v>799</v>
      </c>
      <c r="BC10" s="79" t="s">
        <v>799</v>
      </c>
      <c r="BD10" s="81" t="s">
        <v>811</v>
      </c>
      <c r="BE10" s="107" t="s">
        <v>799</v>
      </c>
      <c r="BF10" s="80" t="s">
        <v>796</v>
      </c>
      <c r="BG10" s="142" t="s">
        <v>807</v>
      </c>
      <c r="BH10" s="142" t="s">
        <v>800</v>
      </c>
      <c r="BI10" s="79" t="s">
        <v>801</v>
      </c>
      <c r="BJ10" s="80" t="s">
        <v>796</v>
      </c>
      <c r="BK10" s="80" t="s">
        <v>811</v>
      </c>
      <c r="BL10" s="80" t="s">
        <v>811</v>
      </c>
      <c r="BM10" s="79" t="s">
        <v>799</v>
      </c>
      <c r="BN10" s="79" t="s">
        <v>808</v>
      </c>
      <c r="BO10" s="79" t="s">
        <v>799</v>
      </c>
      <c r="BP10" s="80" t="s">
        <v>818</v>
      </c>
      <c r="BQ10" s="80" t="s">
        <v>796</v>
      </c>
      <c r="BR10" s="79" t="s">
        <v>808</v>
      </c>
      <c r="BS10" s="79" t="s">
        <v>806</v>
      </c>
      <c r="BT10" s="80" t="s">
        <v>796</v>
      </c>
      <c r="BU10" s="79" t="s">
        <v>799</v>
      </c>
      <c r="BV10" s="79" t="s">
        <v>808</v>
      </c>
      <c r="BW10" s="79" t="s">
        <v>799</v>
      </c>
      <c r="BX10" s="142" t="s">
        <v>807</v>
      </c>
      <c r="BY10" s="80" t="s">
        <v>811</v>
      </c>
      <c r="BZ10" s="79" t="s">
        <v>795</v>
      </c>
      <c r="CA10" s="79" t="s">
        <v>795</v>
      </c>
      <c r="CB10" s="142" t="s">
        <v>800</v>
      </c>
      <c r="CC10" s="80" t="s">
        <v>818</v>
      </c>
      <c r="CD10" s="79" t="s">
        <v>808</v>
      </c>
      <c r="CE10" s="80" t="s">
        <v>818</v>
      </c>
      <c r="CF10" s="79" t="s">
        <v>797</v>
      </c>
      <c r="CG10" s="79" t="s">
        <v>808</v>
      </c>
      <c r="CH10" s="80" t="s">
        <v>796</v>
      </c>
      <c r="CI10" s="79" t="s">
        <v>806</v>
      </c>
      <c r="CJ10" s="79" t="s">
        <v>799</v>
      </c>
      <c r="CK10" s="157" t="s">
        <v>795</v>
      </c>
      <c r="CL10" s="212" t="s">
        <v>799</v>
      </c>
      <c r="CM10" s="77" t="s">
        <v>800</v>
      </c>
      <c r="CN10" s="205" t="s">
        <v>796</v>
      </c>
      <c r="CO10" s="204" t="s">
        <v>808</v>
      </c>
      <c r="CP10" s="77" t="s">
        <v>800</v>
      </c>
      <c r="CQ10" s="77" t="s">
        <v>807</v>
      </c>
      <c r="CR10" s="204" t="s">
        <v>797</v>
      </c>
      <c r="CS10" s="205" t="s">
        <v>796</v>
      </c>
      <c r="CT10" s="204" t="s">
        <v>808</v>
      </c>
      <c r="CU10" s="77" t="s">
        <v>800</v>
      </c>
      <c r="CV10" s="204" t="s">
        <v>799</v>
      </c>
      <c r="CW10" s="77" t="s">
        <v>802</v>
      </c>
      <c r="CX10" s="77" t="s">
        <v>798</v>
      </c>
      <c r="CY10" s="204" t="s">
        <v>797</v>
      </c>
      <c r="CZ10" s="204" t="s">
        <v>806</v>
      </c>
      <c r="DA10" s="204" t="s">
        <v>801</v>
      </c>
      <c r="DB10" s="204" t="s">
        <v>799</v>
      </c>
      <c r="DC10" s="77" t="s">
        <v>794</v>
      </c>
      <c r="DD10" s="204" t="s">
        <v>806</v>
      </c>
      <c r="DE10" s="77" t="s">
        <v>805</v>
      </c>
      <c r="DF10" s="77" t="s">
        <v>800</v>
      </c>
      <c r="DG10" s="77" t="s">
        <v>809</v>
      </c>
      <c r="DH10" s="77" t="s">
        <v>800</v>
      </c>
      <c r="DI10" s="204" t="s">
        <v>799</v>
      </c>
      <c r="DJ10" s="217" t="s">
        <v>818</v>
      </c>
      <c r="DK10" s="217" t="s">
        <v>818</v>
      </c>
      <c r="DL10" s="204" t="s">
        <v>806</v>
      </c>
      <c r="DM10" s="204" t="s">
        <v>795</v>
      </c>
      <c r="DN10" s="217" t="s">
        <v>796</v>
      </c>
      <c r="DO10" s="204" t="s">
        <v>795</v>
      </c>
      <c r="DP10" s="204" t="s">
        <v>799</v>
      </c>
      <c r="DQ10" s="217" t="s">
        <v>796</v>
      </c>
      <c r="DR10" s="204" t="s">
        <v>795</v>
      </c>
      <c r="DS10" s="77" t="s">
        <v>802</v>
      </c>
      <c r="DT10" s="77" t="s">
        <v>800</v>
      </c>
      <c r="DU10" s="77" t="s">
        <v>807</v>
      </c>
      <c r="DV10" s="206" t="s">
        <v>806</v>
      </c>
      <c r="DW10" s="77" t="s">
        <v>800</v>
      </c>
      <c r="DX10" s="217" t="s">
        <v>796</v>
      </c>
      <c r="DY10" s="204" t="s">
        <v>815</v>
      </c>
      <c r="DZ10" s="204" t="s">
        <v>799</v>
      </c>
      <c r="EA10" s="77" t="s">
        <v>800</v>
      </c>
      <c r="EB10" s="204" t="s">
        <v>797</v>
      </c>
      <c r="EC10" s="206" t="s">
        <v>806</v>
      </c>
      <c r="ED10" s="77" t="s">
        <v>800</v>
      </c>
      <c r="EE10" s="211" t="s">
        <v>822</v>
      </c>
      <c r="EF10" s="212" t="s">
        <v>795</v>
      </c>
      <c r="EG10" s="204" t="s">
        <v>808</v>
      </c>
      <c r="EH10" s="77" t="s">
        <v>794</v>
      </c>
      <c r="EI10" s="77" t="s">
        <v>809</v>
      </c>
      <c r="EJ10" s="77" t="s">
        <v>802</v>
      </c>
      <c r="EK10" s="77" t="s">
        <v>798</v>
      </c>
      <c r="EL10" s="217" t="s">
        <v>796</v>
      </c>
      <c r="EM10" s="204" t="s">
        <v>799</v>
      </c>
      <c r="EN10" s="217" t="s">
        <v>796</v>
      </c>
      <c r="EO10" s="217" t="s">
        <v>811</v>
      </c>
      <c r="EP10" s="217" t="s">
        <v>796</v>
      </c>
      <c r="EQ10" s="204" t="s">
        <v>806</v>
      </c>
      <c r="ER10" s="77" t="s">
        <v>798</v>
      </c>
      <c r="ES10" s="204" t="s">
        <v>797</v>
      </c>
      <c r="ET10" s="204" t="s">
        <v>801</v>
      </c>
      <c r="EU10" s="217" t="s">
        <v>796</v>
      </c>
      <c r="EV10" s="204" t="s">
        <v>806</v>
      </c>
      <c r="EW10" s="77" t="s">
        <v>798</v>
      </c>
      <c r="EX10" s="77" t="s">
        <v>805</v>
      </c>
      <c r="EY10" s="217" t="s">
        <v>811</v>
      </c>
      <c r="EZ10" s="217" t="s">
        <v>811</v>
      </c>
      <c r="FA10" s="217" t="s">
        <v>796</v>
      </c>
      <c r="FB10" s="204" t="s">
        <v>795</v>
      </c>
      <c r="FC10" s="77" t="s">
        <v>802</v>
      </c>
      <c r="FD10" s="204" t="s">
        <v>813</v>
      </c>
      <c r="FE10" s="204" t="s">
        <v>799</v>
      </c>
      <c r="FF10" s="217" t="s">
        <v>796</v>
      </c>
      <c r="FG10" s="217" t="s">
        <v>796</v>
      </c>
      <c r="FH10" s="217" t="s">
        <v>811</v>
      </c>
      <c r="FI10" s="217" t="s">
        <v>796</v>
      </c>
      <c r="FJ10" s="77" t="s">
        <v>817</v>
      </c>
      <c r="FK10" s="204" t="s">
        <v>797</v>
      </c>
      <c r="FL10" s="204" t="s">
        <v>806</v>
      </c>
      <c r="FM10" s="121" t="s">
        <v>794</v>
      </c>
      <c r="FN10" s="300" t="s">
        <v>811</v>
      </c>
      <c r="FO10" s="204" t="s">
        <v>795</v>
      </c>
      <c r="FP10" s="204" t="s">
        <v>810</v>
      </c>
      <c r="FQ10" s="77" t="s">
        <v>794</v>
      </c>
      <c r="FR10" s="77" t="s">
        <v>812</v>
      </c>
      <c r="FS10" s="77" t="s">
        <v>807</v>
      </c>
      <c r="FT10" s="300" t="s">
        <v>796</v>
      </c>
      <c r="FU10" s="77" t="s">
        <v>800</v>
      </c>
      <c r="FV10" s="300" t="s">
        <v>796</v>
      </c>
      <c r="FW10" s="204" t="s">
        <v>806</v>
      </c>
      <c r="FX10" s="300" t="s">
        <v>796</v>
      </c>
      <c r="FY10" s="77" t="s">
        <v>800</v>
      </c>
      <c r="FZ10" s="77" t="s">
        <v>805</v>
      </c>
      <c r="GA10" s="204" t="s">
        <v>815</v>
      </c>
      <c r="GB10" s="204" t="s">
        <v>801</v>
      </c>
      <c r="GC10" s="204" t="s">
        <v>806</v>
      </c>
      <c r="GD10" s="204" t="s">
        <v>806</v>
      </c>
      <c r="GE10" s="204" t="s">
        <v>806</v>
      </c>
      <c r="GF10" s="300" t="s">
        <v>796</v>
      </c>
      <c r="GG10" s="300" t="s">
        <v>811</v>
      </c>
      <c r="GH10" s="77" t="s">
        <v>800</v>
      </c>
      <c r="GI10" s="204" t="s">
        <v>799</v>
      </c>
      <c r="GJ10" s="77" t="s">
        <v>822</v>
      </c>
      <c r="GK10" s="204" t="s">
        <v>799</v>
      </c>
      <c r="GL10" s="204" t="s">
        <v>815</v>
      </c>
      <c r="GM10" s="300" t="s">
        <v>811</v>
      </c>
      <c r="GN10" s="77" t="s">
        <v>812</v>
      </c>
      <c r="GO10" s="204" t="s">
        <v>797</v>
      </c>
      <c r="GP10" s="204" t="s">
        <v>795</v>
      </c>
      <c r="GQ10" s="77" t="s">
        <v>800</v>
      </c>
      <c r="GR10" s="204" t="s">
        <v>799</v>
      </c>
      <c r="GS10" s="77" t="s">
        <v>809</v>
      </c>
      <c r="GT10" s="77" t="s">
        <v>819</v>
      </c>
      <c r="GU10" s="77" t="s">
        <v>814</v>
      </c>
      <c r="GV10" s="301" t="s">
        <v>796</v>
      </c>
      <c r="GW10" s="77" t="s">
        <v>800</v>
      </c>
      <c r="GX10" s="77" t="s">
        <v>798</v>
      </c>
      <c r="GY10" s="204" t="s">
        <v>799</v>
      </c>
      <c r="GZ10" s="45" t="s">
        <v>802</v>
      </c>
      <c r="HA10" s="45" t="s">
        <v>800</v>
      </c>
      <c r="HB10" s="343" t="s">
        <v>799</v>
      </c>
      <c r="HC10" s="45" t="s">
        <v>800</v>
      </c>
      <c r="HD10" s="343" t="s">
        <v>795</v>
      </c>
      <c r="HE10" s="343" t="s">
        <v>797</v>
      </c>
      <c r="HF10" s="344" t="s">
        <v>811</v>
      </c>
      <c r="HG10" s="343" t="s">
        <v>799</v>
      </c>
      <c r="HH10" s="343" t="s">
        <v>795</v>
      </c>
      <c r="HI10" s="45" t="s">
        <v>800</v>
      </c>
      <c r="HJ10" s="45" t="s">
        <v>798</v>
      </c>
      <c r="HK10" s="45" t="s">
        <v>812</v>
      </c>
      <c r="HL10" s="345" t="s">
        <v>811</v>
      </c>
      <c r="HM10" s="345" t="s">
        <v>796</v>
      </c>
      <c r="HN10" s="45" t="s">
        <v>807</v>
      </c>
      <c r="HO10" s="345" t="s">
        <v>796</v>
      </c>
      <c r="HP10" s="45" t="s">
        <v>809</v>
      </c>
      <c r="HQ10" s="343" t="s">
        <v>808</v>
      </c>
      <c r="HR10" s="45" t="s">
        <v>812</v>
      </c>
      <c r="HS10" s="45" t="s">
        <v>800</v>
      </c>
      <c r="HT10" s="45" t="s">
        <v>794</v>
      </c>
      <c r="HU10" s="45" t="s">
        <v>800</v>
      </c>
      <c r="HV10" s="45" t="s">
        <v>800</v>
      </c>
      <c r="HW10" s="343" t="s">
        <v>799</v>
      </c>
      <c r="HX10" s="345" t="s">
        <v>818</v>
      </c>
      <c r="HY10" s="343" t="s">
        <v>801</v>
      </c>
    </row>
    <row r="11" spans="1:233" ht="12" hidden="1">
      <c r="A11" s="105">
        <v>10</v>
      </c>
      <c r="B11" s="148" t="s">
        <v>137</v>
      </c>
      <c r="C11" s="153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3"/>
      <c r="AZ11" s="142"/>
      <c r="BA11" s="142"/>
      <c r="BB11" s="142"/>
      <c r="BC11" s="142"/>
      <c r="BD11" s="154"/>
      <c r="BE11" s="141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208"/>
      <c r="CL11" s="210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211"/>
      <c r="EF11" s="210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121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45"/>
      <c r="HA11" s="45"/>
      <c r="HB11" s="45"/>
      <c r="HC11" s="45"/>
      <c r="HD11" s="45"/>
      <c r="HE11" s="45"/>
      <c r="HF11" s="45"/>
      <c r="HG11" s="343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343"/>
    </row>
    <row r="12" spans="1:233" ht="12" hidden="1">
      <c r="A12" s="105">
        <v>11</v>
      </c>
      <c r="B12" s="148" t="s">
        <v>138</v>
      </c>
      <c r="C12" s="153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3"/>
      <c r="AT12" s="142"/>
      <c r="AU12" s="142"/>
      <c r="AV12" s="142"/>
      <c r="AW12" s="143"/>
      <c r="AX12" s="142"/>
      <c r="AY12" s="142"/>
      <c r="AZ12" s="143"/>
      <c r="BA12" s="142"/>
      <c r="BB12" s="142"/>
      <c r="BC12" s="142"/>
      <c r="BD12" s="154"/>
      <c r="BE12" s="141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208"/>
      <c r="CL12" s="210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211"/>
      <c r="EF12" s="210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121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45"/>
      <c r="HA12" s="45"/>
      <c r="HB12" s="45"/>
      <c r="HC12" s="45"/>
      <c r="HD12" s="45"/>
      <c r="HE12" s="45"/>
      <c r="HF12" s="45"/>
      <c r="HG12" s="343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343"/>
    </row>
    <row r="13" spans="1:233" ht="12" hidden="1">
      <c r="A13" s="105">
        <v>12</v>
      </c>
      <c r="B13" s="148" t="s">
        <v>139</v>
      </c>
      <c r="C13" s="153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3"/>
      <c r="AT13" s="142"/>
      <c r="AU13" s="142"/>
      <c r="AV13" s="142"/>
      <c r="AW13" s="142"/>
      <c r="AX13" s="142"/>
      <c r="AY13" s="143"/>
      <c r="AZ13" s="142"/>
      <c r="BA13" s="142"/>
      <c r="BB13" s="142"/>
      <c r="BC13" s="142"/>
      <c r="BD13" s="154"/>
      <c r="BE13" s="141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208"/>
      <c r="CL13" s="210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211"/>
      <c r="EF13" s="210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121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45"/>
      <c r="HA13" s="45"/>
      <c r="HB13" s="45"/>
      <c r="HC13" s="45"/>
      <c r="HD13" s="45"/>
      <c r="HE13" s="45"/>
      <c r="HF13" s="45"/>
      <c r="HG13" s="343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343"/>
    </row>
    <row r="14" spans="1:233" ht="12">
      <c r="A14" s="105">
        <v>13</v>
      </c>
      <c r="B14" s="148" t="s">
        <v>124</v>
      </c>
      <c r="C14" s="153" t="s">
        <v>798</v>
      </c>
      <c r="D14" s="80" t="s">
        <v>811</v>
      </c>
      <c r="E14" s="79" t="s">
        <v>808</v>
      </c>
      <c r="F14" s="79" t="s">
        <v>795</v>
      </c>
      <c r="G14" s="142" t="s">
        <v>807</v>
      </c>
      <c r="H14" s="80" t="s">
        <v>796</v>
      </c>
      <c r="I14" s="79" t="s">
        <v>816</v>
      </c>
      <c r="J14" s="79" t="s">
        <v>813</v>
      </c>
      <c r="K14" s="79" t="s">
        <v>815</v>
      </c>
      <c r="L14" s="79" t="s">
        <v>808</v>
      </c>
      <c r="M14" s="80" t="s">
        <v>811</v>
      </c>
      <c r="N14" s="142" t="s">
        <v>807</v>
      </c>
      <c r="O14" s="80" t="s">
        <v>796</v>
      </c>
      <c r="P14" s="80" t="s">
        <v>811</v>
      </c>
      <c r="Q14" s="142" t="s">
        <v>802</v>
      </c>
      <c r="R14" s="79" t="s">
        <v>797</v>
      </c>
      <c r="S14" s="142" t="s">
        <v>800</v>
      </c>
      <c r="T14" s="142" t="s">
        <v>798</v>
      </c>
      <c r="U14" s="80" t="s">
        <v>796</v>
      </c>
      <c r="V14" s="79" t="s">
        <v>801</v>
      </c>
      <c r="W14" s="142" t="s">
        <v>800</v>
      </c>
      <c r="X14" s="79" t="s">
        <v>813</v>
      </c>
      <c r="Y14" s="80" t="s">
        <v>821</v>
      </c>
      <c r="Z14" s="79" t="s">
        <v>801</v>
      </c>
      <c r="AA14" s="79" t="s">
        <v>795</v>
      </c>
      <c r="AB14" s="80" t="s">
        <v>796</v>
      </c>
      <c r="AC14" s="79" t="s">
        <v>806</v>
      </c>
      <c r="AD14" s="79" t="s">
        <v>799</v>
      </c>
      <c r="AE14" s="79" t="s">
        <v>816</v>
      </c>
      <c r="AF14" s="142" t="s">
        <v>800</v>
      </c>
      <c r="AG14" s="142" t="s">
        <v>805</v>
      </c>
      <c r="AH14" s="80" t="s">
        <v>796</v>
      </c>
      <c r="AI14" s="79" t="s">
        <v>806</v>
      </c>
      <c r="AJ14" s="79" t="s">
        <v>795</v>
      </c>
      <c r="AK14" s="80" t="s">
        <v>891</v>
      </c>
      <c r="AL14" s="142" t="s">
        <v>800</v>
      </c>
      <c r="AM14" s="79" t="s">
        <v>795</v>
      </c>
      <c r="AN14" s="80" t="s">
        <v>796</v>
      </c>
      <c r="AO14" s="79" t="s">
        <v>799</v>
      </c>
      <c r="AP14" s="142" t="s">
        <v>798</v>
      </c>
      <c r="AQ14" s="79" t="s">
        <v>799</v>
      </c>
      <c r="AR14" s="79" t="s">
        <v>808</v>
      </c>
      <c r="AS14" s="142" t="s">
        <v>814</v>
      </c>
      <c r="AT14" s="142" t="s">
        <v>807</v>
      </c>
      <c r="AU14" s="79" t="s">
        <v>799</v>
      </c>
      <c r="AV14" s="79" t="s">
        <v>795</v>
      </c>
      <c r="AW14" s="79" t="s">
        <v>815</v>
      </c>
      <c r="AX14" s="142" t="s">
        <v>800</v>
      </c>
      <c r="AY14" s="79" t="s">
        <v>806</v>
      </c>
      <c r="AZ14" s="142" t="s">
        <v>798</v>
      </c>
      <c r="BA14" s="142" t="s">
        <v>807</v>
      </c>
      <c r="BB14" s="79" t="s">
        <v>799</v>
      </c>
      <c r="BC14" s="142" t="s">
        <v>802</v>
      </c>
      <c r="BD14" s="85" t="s">
        <v>806</v>
      </c>
      <c r="BE14" s="107" t="s">
        <v>806</v>
      </c>
      <c r="BF14" s="79" t="s">
        <v>808</v>
      </c>
      <c r="BG14" s="79" t="s">
        <v>808</v>
      </c>
      <c r="BH14" s="142" t="s">
        <v>807</v>
      </c>
      <c r="BI14" s="79" t="s">
        <v>806</v>
      </c>
      <c r="BJ14" s="79" t="s">
        <v>801</v>
      </c>
      <c r="BK14" s="79" t="s">
        <v>806</v>
      </c>
      <c r="BL14" s="79" t="s">
        <v>795</v>
      </c>
      <c r="BM14" s="79" t="s">
        <v>795</v>
      </c>
      <c r="BN14" s="79" t="s">
        <v>799</v>
      </c>
      <c r="BO14" s="142" t="s">
        <v>812</v>
      </c>
      <c r="BP14" s="80" t="s">
        <v>796</v>
      </c>
      <c r="BQ14" s="142" t="s">
        <v>805</v>
      </c>
      <c r="BR14" s="79" t="s">
        <v>801</v>
      </c>
      <c r="BS14" s="79" t="s">
        <v>813</v>
      </c>
      <c r="BT14" s="80" t="s">
        <v>796</v>
      </c>
      <c r="BU14" s="142" t="s">
        <v>812</v>
      </c>
      <c r="BV14" s="142" t="s">
        <v>798</v>
      </c>
      <c r="BW14" s="79" t="s">
        <v>806</v>
      </c>
      <c r="BX14" s="142" t="s">
        <v>805</v>
      </c>
      <c r="BY14" s="80" t="s">
        <v>796</v>
      </c>
      <c r="BZ14" s="79" t="s">
        <v>799</v>
      </c>
      <c r="CA14" s="80" t="s">
        <v>796</v>
      </c>
      <c r="CB14" s="142" t="s">
        <v>800</v>
      </c>
      <c r="CC14" s="142" t="s">
        <v>807</v>
      </c>
      <c r="CD14" s="80" t="s">
        <v>818</v>
      </c>
      <c r="CE14" s="142" t="s">
        <v>805</v>
      </c>
      <c r="CF14" s="79" t="s">
        <v>797</v>
      </c>
      <c r="CG14" s="79" t="s">
        <v>799</v>
      </c>
      <c r="CH14" s="79" t="s">
        <v>795</v>
      </c>
      <c r="CI14" s="142" t="s">
        <v>800</v>
      </c>
      <c r="CJ14" s="80" t="s">
        <v>796</v>
      </c>
      <c r="CK14" s="208" t="s">
        <v>800</v>
      </c>
      <c r="CL14" s="212" t="s">
        <v>799</v>
      </c>
      <c r="CM14" s="205" t="s">
        <v>811</v>
      </c>
      <c r="CN14" s="77" t="s">
        <v>802</v>
      </c>
      <c r="CO14" s="205" t="s">
        <v>811</v>
      </c>
      <c r="CP14" s="204" t="s">
        <v>799</v>
      </c>
      <c r="CQ14" s="77" t="s">
        <v>812</v>
      </c>
      <c r="CR14" s="77" t="s">
        <v>807</v>
      </c>
      <c r="CS14" s="205" t="s">
        <v>796</v>
      </c>
      <c r="CT14" s="205" t="s">
        <v>796</v>
      </c>
      <c r="CU14" s="205" t="s">
        <v>796</v>
      </c>
      <c r="CV14" s="77" t="s">
        <v>800</v>
      </c>
      <c r="CW14" s="77" t="s">
        <v>802</v>
      </c>
      <c r="CX14" s="205" t="s">
        <v>811</v>
      </c>
      <c r="CY14" s="205" t="s">
        <v>796</v>
      </c>
      <c r="CZ14" s="77" t="s">
        <v>807</v>
      </c>
      <c r="DA14" s="77" t="s">
        <v>794</v>
      </c>
      <c r="DB14" s="77" t="s">
        <v>807</v>
      </c>
      <c r="DC14" s="77" t="s">
        <v>807</v>
      </c>
      <c r="DD14" s="204" t="s">
        <v>808</v>
      </c>
      <c r="DE14" s="77" t="s">
        <v>805</v>
      </c>
      <c r="DF14" s="77" t="s">
        <v>800</v>
      </c>
      <c r="DG14" s="204" t="s">
        <v>795</v>
      </c>
      <c r="DH14" s="204" t="s">
        <v>799</v>
      </c>
      <c r="DI14" s="217" t="s">
        <v>796</v>
      </c>
      <c r="DJ14" s="217" t="s">
        <v>796</v>
      </c>
      <c r="DK14" s="77" t="s">
        <v>814</v>
      </c>
      <c r="DL14" s="77" t="s">
        <v>800</v>
      </c>
      <c r="DM14" s="77" t="s">
        <v>800</v>
      </c>
      <c r="DN14" s="204" t="s">
        <v>810</v>
      </c>
      <c r="DO14" s="77" t="s">
        <v>800</v>
      </c>
      <c r="DP14" s="204" t="s">
        <v>806</v>
      </c>
      <c r="DQ14" s="204" t="s">
        <v>815</v>
      </c>
      <c r="DR14" s="77" t="s">
        <v>800</v>
      </c>
      <c r="DS14" s="217" t="s">
        <v>811</v>
      </c>
      <c r="DT14" s="77" t="s">
        <v>804</v>
      </c>
      <c r="DU14" s="204" t="s">
        <v>808</v>
      </c>
      <c r="DV14" s="77" t="s">
        <v>805</v>
      </c>
      <c r="DW14" s="77" t="s">
        <v>807</v>
      </c>
      <c r="DX14" s="77" t="s">
        <v>794</v>
      </c>
      <c r="DY14" s="77" t="s">
        <v>812</v>
      </c>
      <c r="DZ14" s="217" t="s">
        <v>811</v>
      </c>
      <c r="EA14" s="77" t="s">
        <v>802</v>
      </c>
      <c r="EB14" s="204" t="s">
        <v>795</v>
      </c>
      <c r="EC14" s="204" t="s">
        <v>820</v>
      </c>
      <c r="ED14" s="204" t="s">
        <v>808</v>
      </c>
      <c r="EE14" s="222" t="s">
        <v>823</v>
      </c>
      <c r="EF14" s="210" t="s">
        <v>800</v>
      </c>
      <c r="EG14" s="204" t="s">
        <v>801</v>
      </c>
      <c r="EH14" s="77" t="s">
        <v>809</v>
      </c>
      <c r="EI14" s="77" t="s">
        <v>800</v>
      </c>
      <c r="EJ14" s="204" t="s">
        <v>801</v>
      </c>
      <c r="EK14" s="77" t="s">
        <v>800</v>
      </c>
      <c r="EL14" s="204" t="s">
        <v>799</v>
      </c>
      <c r="EM14" s="204" t="s">
        <v>799</v>
      </c>
      <c r="EN14" s="77" t="s">
        <v>800</v>
      </c>
      <c r="EO14" s="204" t="s">
        <v>799</v>
      </c>
      <c r="EP14" s="77" t="s">
        <v>802</v>
      </c>
      <c r="EQ14" s="204" t="s">
        <v>801</v>
      </c>
      <c r="ER14" s="77" t="s">
        <v>800</v>
      </c>
      <c r="ES14" s="77" t="s">
        <v>798</v>
      </c>
      <c r="ET14" s="217" t="s">
        <v>796</v>
      </c>
      <c r="EU14" s="77" t="s">
        <v>798</v>
      </c>
      <c r="EV14" s="204" t="s">
        <v>808</v>
      </c>
      <c r="EW14" s="204" t="s">
        <v>801</v>
      </c>
      <c r="EX14" s="204" t="s">
        <v>803</v>
      </c>
      <c r="EY14" s="217" t="s">
        <v>796</v>
      </c>
      <c r="EZ14" s="77" t="s">
        <v>800</v>
      </c>
      <c r="FA14" s="217" t="s">
        <v>796</v>
      </c>
      <c r="FB14" s="77" t="s">
        <v>805</v>
      </c>
      <c r="FC14" s="204" t="s">
        <v>801</v>
      </c>
      <c r="FD14" s="217" t="s">
        <v>811</v>
      </c>
      <c r="FE14" s="217" t="s">
        <v>811</v>
      </c>
      <c r="FF14" s="204" t="s">
        <v>808</v>
      </c>
      <c r="FG14" s="77" t="s">
        <v>809</v>
      </c>
      <c r="FH14" s="77" t="s">
        <v>814</v>
      </c>
      <c r="FI14" s="77" t="s">
        <v>802</v>
      </c>
      <c r="FJ14" s="77" t="s">
        <v>794</v>
      </c>
      <c r="FK14" s="77" t="s">
        <v>798</v>
      </c>
      <c r="FL14" s="77" t="s">
        <v>805</v>
      </c>
      <c r="FM14" s="297" t="s">
        <v>806</v>
      </c>
      <c r="FN14" s="204" t="s">
        <v>799</v>
      </c>
      <c r="FO14" s="77" t="s">
        <v>794</v>
      </c>
      <c r="FP14" s="204" t="s">
        <v>795</v>
      </c>
      <c r="FQ14" s="77" t="s">
        <v>804</v>
      </c>
      <c r="FR14" s="77" t="s">
        <v>809</v>
      </c>
      <c r="FS14" s="204" t="s">
        <v>815</v>
      </c>
      <c r="FT14" s="300" t="s">
        <v>796</v>
      </c>
      <c r="FU14" s="77" t="s">
        <v>800</v>
      </c>
      <c r="FV14" s="300" t="s">
        <v>796</v>
      </c>
      <c r="FW14" s="204" t="s">
        <v>808</v>
      </c>
      <c r="FX14" s="77" t="s">
        <v>798</v>
      </c>
      <c r="FY14" s="77" t="s">
        <v>800</v>
      </c>
      <c r="FZ14" s="204" t="s">
        <v>797</v>
      </c>
      <c r="GA14" s="204" t="s">
        <v>799</v>
      </c>
      <c r="GB14" s="204" t="s">
        <v>799</v>
      </c>
      <c r="GC14" s="77" t="s">
        <v>805</v>
      </c>
      <c r="GD14" s="204" t="s">
        <v>806</v>
      </c>
      <c r="GE14" s="77" t="s">
        <v>807</v>
      </c>
      <c r="GF14" s="77" t="s">
        <v>798</v>
      </c>
      <c r="GG14" s="204" t="s">
        <v>795</v>
      </c>
      <c r="GH14" s="77" t="s">
        <v>800</v>
      </c>
      <c r="GI14" s="77" t="s">
        <v>817</v>
      </c>
      <c r="GJ14" s="77" t="s">
        <v>802</v>
      </c>
      <c r="GK14" s="204" t="s">
        <v>799</v>
      </c>
      <c r="GL14" s="300" t="s">
        <v>811</v>
      </c>
      <c r="GM14" s="77" t="s">
        <v>798</v>
      </c>
      <c r="GN14" s="300" t="s">
        <v>796</v>
      </c>
      <c r="GO14" s="77" t="s">
        <v>800</v>
      </c>
      <c r="GP14" s="204" t="s">
        <v>799</v>
      </c>
      <c r="GQ14" s="204" t="s">
        <v>816</v>
      </c>
      <c r="GR14" s="77" t="s">
        <v>805</v>
      </c>
      <c r="GS14" s="204" t="s">
        <v>806</v>
      </c>
      <c r="GT14" s="204" t="s">
        <v>810</v>
      </c>
      <c r="GU14" s="77" t="s">
        <v>802</v>
      </c>
      <c r="GV14" s="301" t="s">
        <v>796</v>
      </c>
      <c r="GW14" s="77" t="s">
        <v>814</v>
      </c>
      <c r="GX14" s="77" t="s">
        <v>800</v>
      </c>
      <c r="GY14" s="301" t="s">
        <v>796</v>
      </c>
      <c r="GZ14" s="343" t="s">
        <v>801</v>
      </c>
      <c r="HA14" s="45" t="s">
        <v>807</v>
      </c>
      <c r="HB14" s="45" t="s">
        <v>800</v>
      </c>
      <c r="HC14" s="344" t="s">
        <v>811</v>
      </c>
      <c r="HD14" s="343" t="s">
        <v>815</v>
      </c>
      <c r="HE14" s="344" t="s">
        <v>796</v>
      </c>
      <c r="HF14" s="45" t="s">
        <v>805</v>
      </c>
      <c r="HG14" s="343" t="s">
        <v>799</v>
      </c>
      <c r="HH14" s="45" t="s">
        <v>800</v>
      </c>
      <c r="HI14" s="45" t="s">
        <v>822</v>
      </c>
      <c r="HJ14" s="343" t="s">
        <v>806</v>
      </c>
      <c r="HK14" s="343" t="s">
        <v>799</v>
      </c>
      <c r="HL14" s="343" t="s">
        <v>799</v>
      </c>
      <c r="HM14" s="45" t="s">
        <v>800</v>
      </c>
      <c r="HN14" s="343" t="s">
        <v>808</v>
      </c>
      <c r="HO14" s="343" t="s">
        <v>806</v>
      </c>
      <c r="HP14" s="343" t="s">
        <v>795</v>
      </c>
      <c r="HQ14" s="45" t="s">
        <v>802</v>
      </c>
      <c r="HR14" s="343" t="s">
        <v>810</v>
      </c>
      <c r="HS14" s="345" t="s">
        <v>796</v>
      </c>
      <c r="HT14" s="345" t="s">
        <v>811</v>
      </c>
      <c r="HU14" s="45" t="s">
        <v>814</v>
      </c>
      <c r="HV14" s="345" t="s">
        <v>811</v>
      </c>
      <c r="HW14" s="345" t="s">
        <v>796</v>
      </c>
      <c r="HX14" s="343" t="s">
        <v>799</v>
      </c>
      <c r="HY14" s="343" t="s">
        <v>799</v>
      </c>
    </row>
    <row r="15" spans="1:233" ht="12">
      <c r="A15" s="105">
        <v>14</v>
      </c>
      <c r="B15" s="148" t="s">
        <v>140</v>
      </c>
      <c r="C15" s="153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3"/>
      <c r="BA15" s="142"/>
      <c r="BB15" s="142"/>
      <c r="BC15" s="142"/>
      <c r="BD15" s="154"/>
      <c r="BE15" s="141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208"/>
      <c r="CL15" s="210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211"/>
      <c r="EF15" s="210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121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</row>
    <row r="16" spans="1:233" ht="12">
      <c r="A16" s="105">
        <v>15</v>
      </c>
      <c r="B16" s="148" t="s">
        <v>141</v>
      </c>
      <c r="C16" s="82" t="s">
        <v>818</v>
      </c>
      <c r="D16" s="142" t="s">
        <v>800</v>
      </c>
      <c r="E16" s="142" t="s">
        <v>800</v>
      </c>
      <c r="F16" s="79" t="s">
        <v>801</v>
      </c>
      <c r="G16" s="142" t="s">
        <v>800</v>
      </c>
      <c r="H16" s="79" t="s">
        <v>795</v>
      </c>
      <c r="I16" s="142" t="s">
        <v>804</v>
      </c>
      <c r="J16" s="79" t="s">
        <v>797</v>
      </c>
      <c r="K16" s="80" t="s">
        <v>796</v>
      </c>
      <c r="L16" s="142" t="s">
        <v>809</v>
      </c>
      <c r="M16" s="79" t="s">
        <v>799</v>
      </c>
      <c r="N16" s="80" t="s">
        <v>818</v>
      </c>
      <c r="O16" s="142" t="s">
        <v>800</v>
      </c>
      <c r="P16" s="79" t="s">
        <v>795</v>
      </c>
      <c r="Q16" s="79" t="s">
        <v>813</v>
      </c>
      <c r="R16" s="142" t="s">
        <v>807</v>
      </c>
      <c r="S16" s="79" t="s">
        <v>806</v>
      </c>
      <c r="T16" s="80" t="s">
        <v>811</v>
      </c>
      <c r="U16" s="79" t="s">
        <v>799</v>
      </c>
      <c r="V16" s="79" t="s">
        <v>801</v>
      </c>
      <c r="W16" s="79" t="s">
        <v>799</v>
      </c>
      <c r="X16" s="142" t="s">
        <v>800</v>
      </c>
      <c r="Y16" s="142" t="s">
        <v>822</v>
      </c>
      <c r="Z16" s="142" t="s">
        <v>807</v>
      </c>
      <c r="AA16" s="79" t="s">
        <v>799</v>
      </c>
      <c r="AB16" s="80" t="s">
        <v>811</v>
      </c>
      <c r="AC16" s="79" t="s">
        <v>810</v>
      </c>
      <c r="AD16" s="142" t="s">
        <v>800</v>
      </c>
      <c r="AE16" s="80" t="s">
        <v>796</v>
      </c>
      <c r="AF16" s="142" t="s">
        <v>800</v>
      </c>
      <c r="AG16" s="79" t="s">
        <v>810</v>
      </c>
      <c r="AH16" s="80" t="s">
        <v>796</v>
      </c>
      <c r="AI16" s="79" t="s">
        <v>808</v>
      </c>
      <c r="AJ16" s="142" t="s">
        <v>794</v>
      </c>
      <c r="AK16" s="142" t="s">
        <v>798</v>
      </c>
      <c r="AL16" s="79" t="s">
        <v>799</v>
      </c>
      <c r="AM16" s="80" t="s">
        <v>811</v>
      </c>
      <c r="AN16" s="142" t="s">
        <v>807</v>
      </c>
      <c r="AO16" s="142" t="s">
        <v>800</v>
      </c>
      <c r="AP16" s="80" t="s">
        <v>796</v>
      </c>
      <c r="AQ16" s="142" t="s">
        <v>809</v>
      </c>
      <c r="AR16" s="80" t="s">
        <v>811</v>
      </c>
      <c r="AS16" s="80" t="s">
        <v>818</v>
      </c>
      <c r="AT16" s="142" t="s">
        <v>807</v>
      </c>
      <c r="AU16" s="79" t="s">
        <v>803</v>
      </c>
      <c r="AV16" s="80" t="s">
        <v>796</v>
      </c>
      <c r="AW16" s="80" t="s">
        <v>811</v>
      </c>
      <c r="AX16" s="79" t="s">
        <v>801</v>
      </c>
      <c r="AY16" s="80" t="s">
        <v>796</v>
      </c>
      <c r="AZ16" s="79" t="s">
        <v>797</v>
      </c>
      <c r="BA16" s="79" t="s">
        <v>797</v>
      </c>
      <c r="BB16" s="142" t="s">
        <v>800</v>
      </c>
      <c r="BC16" s="79" t="s">
        <v>815</v>
      </c>
      <c r="BD16" s="81" t="s">
        <v>796</v>
      </c>
      <c r="BE16" s="109" t="s">
        <v>818</v>
      </c>
      <c r="BF16" s="142" t="s">
        <v>794</v>
      </c>
      <c r="BG16" s="79" t="s">
        <v>823</v>
      </c>
      <c r="BH16" s="80" t="s">
        <v>796</v>
      </c>
      <c r="BI16" s="80" t="s">
        <v>811</v>
      </c>
      <c r="BJ16" s="80" t="s">
        <v>818</v>
      </c>
      <c r="BK16" s="80" t="s">
        <v>818</v>
      </c>
      <c r="BL16" s="80" t="s">
        <v>821</v>
      </c>
      <c r="BM16" s="80" t="s">
        <v>811</v>
      </c>
      <c r="BN16" s="142" t="s">
        <v>800</v>
      </c>
      <c r="BO16" s="80" t="s">
        <v>811</v>
      </c>
      <c r="BP16" s="142" t="s">
        <v>805</v>
      </c>
      <c r="BQ16" s="142" t="s">
        <v>812</v>
      </c>
      <c r="BR16" s="79" t="s">
        <v>799</v>
      </c>
      <c r="BS16" s="79" t="s">
        <v>806</v>
      </c>
      <c r="BT16" s="80" t="s">
        <v>796</v>
      </c>
      <c r="BU16" s="142" t="s">
        <v>800</v>
      </c>
      <c r="BV16" s="79" t="s">
        <v>799</v>
      </c>
      <c r="BW16" s="142" t="s">
        <v>800</v>
      </c>
      <c r="BX16" s="142" t="s">
        <v>807</v>
      </c>
      <c r="BY16" s="79" t="s">
        <v>797</v>
      </c>
      <c r="BZ16" s="79" t="s">
        <v>810</v>
      </c>
      <c r="CA16" s="79" t="s">
        <v>795</v>
      </c>
      <c r="CB16" s="79" t="s">
        <v>799</v>
      </c>
      <c r="CC16" s="80" t="s">
        <v>818</v>
      </c>
      <c r="CD16" s="80" t="s">
        <v>796</v>
      </c>
      <c r="CE16" s="142" t="s">
        <v>814</v>
      </c>
      <c r="CF16" s="142" t="s">
        <v>802</v>
      </c>
      <c r="CG16" s="79" t="s">
        <v>801</v>
      </c>
      <c r="CH16" s="142" t="s">
        <v>802</v>
      </c>
      <c r="CI16" s="142" t="s">
        <v>802</v>
      </c>
      <c r="CJ16" s="79" t="s">
        <v>797</v>
      </c>
      <c r="CK16" s="158" t="s">
        <v>811</v>
      </c>
      <c r="CL16" s="210" t="s">
        <v>798</v>
      </c>
      <c r="CM16" s="77" t="s">
        <v>802</v>
      </c>
      <c r="CN16" s="204" t="s">
        <v>808</v>
      </c>
      <c r="CO16" s="204" t="s">
        <v>795</v>
      </c>
      <c r="CP16" s="204" t="s">
        <v>799</v>
      </c>
      <c r="CQ16" s="204" t="s">
        <v>806</v>
      </c>
      <c r="CR16" s="77" t="s">
        <v>794</v>
      </c>
      <c r="CS16" s="204" t="s">
        <v>799</v>
      </c>
      <c r="CT16" s="77" t="s">
        <v>807</v>
      </c>
      <c r="CU16" s="205" t="s">
        <v>821</v>
      </c>
      <c r="CV16" s="204" t="s">
        <v>806</v>
      </c>
      <c r="CW16" s="77" t="s">
        <v>800</v>
      </c>
      <c r="CX16" s="205" t="s">
        <v>796</v>
      </c>
      <c r="CY16" s="205" t="s">
        <v>811</v>
      </c>
      <c r="CZ16" s="86" t="s">
        <v>805</v>
      </c>
      <c r="DA16" s="205" t="s">
        <v>811</v>
      </c>
      <c r="DB16" s="77" t="s">
        <v>800</v>
      </c>
      <c r="DC16" s="204" t="s">
        <v>815</v>
      </c>
      <c r="DD16" s="217" t="s">
        <v>811</v>
      </c>
      <c r="DE16" s="204" t="s">
        <v>799</v>
      </c>
      <c r="DF16" s="204" t="s">
        <v>799</v>
      </c>
      <c r="DG16" s="206" t="s">
        <v>806</v>
      </c>
      <c r="DH16" s="204" t="s">
        <v>808</v>
      </c>
      <c r="DI16" s="77" t="s">
        <v>807</v>
      </c>
      <c r="DJ16" s="77" t="s">
        <v>800</v>
      </c>
      <c r="DK16" s="204" t="s">
        <v>795</v>
      </c>
      <c r="DL16" s="217" t="s">
        <v>818</v>
      </c>
      <c r="DM16" s="204" t="s">
        <v>799</v>
      </c>
      <c r="DN16" s="204" t="s">
        <v>801</v>
      </c>
      <c r="DO16" s="77" t="s">
        <v>800</v>
      </c>
      <c r="DP16" s="77" t="s">
        <v>822</v>
      </c>
      <c r="DQ16" s="217" t="s">
        <v>796</v>
      </c>
      <c r="DR16" s="204" t="s">
        <v>808</v>
      </c>
      <c r="DS16" s="77" t="s">
        <v>809</v>
      </c>
      <c r="DT16" s="77" t="s">
        <v>814</v>
      </c>
      <c r="DU16" s="217" t="s">
        <v>818</v>
      </c>
      <c r="DV16" s="217" t="s">
        <v>811</v>
      </c>
      <c r="DW16" s="204" t="s">
        <v>810</v>
      </c>
      <c r="DX16" s="77" t="s">
        <v>802</v>
      </c>
      <c r="DY16" s="77" t="s">
        <v>805</v>
      </c>
      <c r="DZ16" s="204" t="s">
        <v>823</v>
      </c>
      <c r="EA16" s="204" t="s">
        <v>795</v>
      </c>
      <c r="EB16" s="217" t="s">
        <v>811</v>
      </c>
      <c r="EC16" s="77" t="s">
        <v>819</v>
      </c>
      <c r="ED16" s="206" t="s">
        <v>806</v>
      </c>
      <c r="EE16" s="222" t="s">
        <v>799</v>
      </c>
      <c r="EF16" s="210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121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</row>
    <row r="17" spans="1:233" ht="12">
      <c r="A17" s="105">
        <v>16</v>
      </c>
      <c r="B17" s="148" t="s">
        <v>142</v>
      </c>
      <c r="C17" s="153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142"/>
      <c r="BA17" s="142"/>
      <c r="BB17" s="142"/>
      <c r="BC17" s="142"/>
      <c r="BD17" s="154"/>
      <c r="BE17" s="141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208"/>
      <c r="CL17" s="210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211"/>
      <c r="EF17" s="210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121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</row>
    <row r="18" spans="1:233" ht="12">
      <c r="A18" s="105">
        <v>17</v>
      </c>
      <c r="B18" s="148" t="s">
        <v>143</v>
      </c>
      <c r="C18" s="153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3"/>
      <c r="AX18" s="143"/>
      <c r="AY18" s="143"/>
      <c r="AZ18" s="143"/>
      <c r="BA18" s="143"/>
      <c r="BB18" s="143"/>
      <c r="BC18" s="142"/>
      <c r="BD18" s="154"/>
      <c r="BE18" s="141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208"/>
      <c r="CL18" s="210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211"/>
      <c r="EF18" s="210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121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</row>
    <row r="19" spans="1:233" ht="12">
      <c r="A19" s="105">
        <v>18</v>
      </c>
      <c r="B19" s="148" t="s">
        <v>144</v>
      </c>
      <c r="C19" s="153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3"/>
      <c r="AX19" s="142"/>
      <c r="AY19" s="142"/>
      <c r="AZ19" s="142"/>
      <c r="BA19" s="142"/>
      <c r="BB19" s="142"/>
      <c r="BC19" s="142"/>
      <c r="BD19" s="154"/>
      <c r="BE19" s="141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208"/>
      <c r="CL19" s="210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211"/>
      <c r="EF19" s="210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121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</row>
    <row r="20" spans="1:233" ht="12">
      <c r="A20" s="105">
        <v>19</v>
      </c>
      <c r="B20" s="148" t="s">
        <v>669</v>
      </c>
      <c r="C20" s="153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54"/>
      <c r="BE20" s="141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208"/>
      <c r="CL20" s="210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211"/>
      <c r="EF20" s="210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121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</row>
    <row r="21" spans="1:233" ht="12">
      <c r="A21" s="105">
        <v>20</v>
      </c>
      <c r="B21" s="148" t="s">
        <v>175</v>
      </c>
      <c r="C21" s="153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54"/>
      <c r="BE21" s="141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208"/>
      <c r="CL21" s="212" t="s">
        <v>797</v>
      </c>
      <c r="CM21" s="205" t="s">
        <v>796</v>
      </c>
      <c r="CN21" s="204" t="s">
        <v>806</v>
      </c>
      <c r="CO21" s="77" t="s">
        <v>802</v>
      </c>
      <c r="CP21" s="204" t="s">
        <v>799</v>
      </c>
      <c r="CQ21" s="204" t="s">
        <v>808</v>
      </c>
      <c r="CR21" s="204" t="s">
        <v>806</v>
      </c>
      <c r="CS21" s="204" t="s">
        <v>799</v>
      </c>
      <c r="CT21" s="77" t="s">
        <v>805</v>
      </c>
      <c r="CU21" s="205" t="s">
        <v>821</v>
      </c>
      <c r="CV21" s="204" t="s">
        <v>808</v>
      </c>
      <c r="CW21" s="205" t="s">
        <v>811</v>
      </c>
      <c r="CX21" s="204" t="s">
        <v>801</v>
      </c>
      <c r="CY21" s="205" t="s">
        <v>796</v>
      </c>
      <c r="CZ21" s="86" t="s">
        <v>805</v>
      </c>
      <c r="DA21" s="77" t="s">
        <v>807</v>
      </c>
      <c r="DB21" s="77" t="s">
        <v>794</v>
      </c>
      <c r="DC21" s="77" t="s">
        <v>800</v>
      </c>
      <c r="DD21" s="204" t="s">
        <v>797</v>
      </c>
      <c r="DE21" s="77" t="s">
        <v>805</v>
      </c>
      <c r="DF21" s="204" t="s">
        <v>823</v>
      </c>
      <c r="DG21" s="77" t="s">
        <v>807</v>
      </c>
      <c r="DH21" s="77" t="s">
        <v>798</v>
      </c>
      <c r="DI21" s="204" t="s">
        <v>808</v>
      </c>
      <c r="DJ21" s="217" t="s">
        <v>796</v>
      </c>
      <c r="DK21" s="217" t="s">
        <v>796</v>
      </c>
      <c r="DL21" s="217" t="s">
        <v>796</v>
      </c>
      <c r="DM21" s="77" t="s">
        <v>800</v>
      </c>
      <c r="DN21" s="217" t="s">
        <v>796</v>
      </c>
      <c r="DO21" s="77" t="s">
        <v>798</v>
      </c>
      <c r="DP21" s="204" t="s">
        <v>795</v>
      </c>
      <c r="DQ21" s="77" t="s">
        <v>805</v>
      </c>
      <c r="DR21" s="217" t="s">
        <v>811</v>
      </c>
      <c r="DS21" s="206" t="s">
        <v>806</v>
      </c>
      <c r="DT21" s="217" t="s">
        <v>796</v>
      </c>
      <c r="DU21" s="204" t="s">
        <v>816</v>
      </c>
      <c r="DV21" s="204" t="s">
        <v>806</v>
      </c>
      <c r="DW21" s="204" t="s">
        <v>795</v>
      </c>
      <c r="DX21" s="206" t="s">
        <v>806</v>
      </c>
      <c r="DY21" s="204" t="s">
        <v>820</v>
      </c>
      <c r="DZ21" s="217" t="s">
        <v>796</v>
      </c>
      <c r="EA21" s="77" t="s">
        <v>800</v>
      </c>
      <c r="EB21" s="217" t="s">
        <v>811</v>
      </c>
      <c r="EC21" s="204" t="s">
        <v>815</v>
      </c>
      <c r="ED21" s="77" t="s">
        <v>805</v>
      </c>
      <c r="EE21" s="222" t="s">
        <v>808</v>
      </c>
      <c r="EF21" s="210" t="s">
        <v>794</v>
      </c>
      <c r="EG21" s="77" t="s">
        <v>800</v>
      </c>
      <c r="EH21" s="204" t="s">
        <v>795</v>
      </c>
      <c r="EI21" s="77" t="s">
        <v>802</v>
      </c>
      <c r="EJ21" s="217" t="s">
        <v>796</v>
      </c>
      <c r="EK21" s="217" t="s">
        <v>811</v>
      </c>
      <c r="EL21" s="77" t="s">
        <v>800</v>
      </c>
      <c r="EM21" s="204" t="s">
        <v>823</v>
      </c>
      <c r="EN21" s="77" t="s">
        <v>800</v>
      </c>
      <c r="EO21" s="217" t="s">
        <v>796</v>
      </c>
      <c r="EP21" s="217" t="s">
        <v>796</v>
      </c>
      <c r="EQ21" s="204" t="s">
        <v>806</v>
      </c>
      <c r="ER21" s="204" t="s">
        <v>799</v>
      </c>
      <c r="ES21" s="204" t="s">
        <v>808</v>
      </c>
      <c r="ET21" s="204" t="s">
        <v>799</v>
      </c>
      <c r="EU21" s="204" t="s">
        <v>797</v>
      </c>
      <c r="EV21" s="204" t="s">
        <v>795</v>
      </c>
      <c r="EW21" s="204" t="s">
        <v>799</v>
      </c>
      <c r="EX21" s="204" t="s">
        <v>799</v>
      </c>
      <c r="EY21" s="204" t="s">
        <v>799</v>
      </c>
      <c r="EZ21" s="77" t="s">
        <v>812</v>
      </c>
      <c r="FA21" s="204" t="s">
        <v>797</v>
      </c>
      <c r="FB21" s="217" t="s">
        <v>818</v>
      </c>
      <c r="FC21" s="217" t="s">
        <v>796</v>
      </c>
      <c r="FD21" s="204" t="s">
        <v>799</v>
      </c>
      <c r="FE21" s="77" t="s">
        <v>798</v>
      </c>
      <c r="FF21" s="77" t="s">
        <v>807</v>
      </c>
      <c r="FG21" s="217" t="s">
        <v>796</v>
      </c>
      <c r="FH21" s="77" t="s">
        <v>800</v>
      </c>
      <c r="FI21" s="204" t="s">
        <v>801</v>
      </c>
      <c r="FJ21" s="204" t="s">
        <v>808</v>
      </c>
      <c r="FK21" s="77" t="s">
        <v>805</v>
      </c>
      <c r="FL21" s="77" t="s">
        <v>800</v>
      </c>
      <c r="FM21" s="223" t="s">
        <v>808</v>
      </c>
      <c r="FN21" s="77" t="s">
        <v>807</v>
      </c>
      <c r="FO21" s="77" t="s">
        <v>805</v>
      </c>
      <c r="FP21" s="77" t="s">
        <v>814</v>
      </c>
      <c r="FQ21" s="77" t="s">
        <v>800</v>
      </c>
      <c r="FR21" s="77" t="s">
        <v>822</v>
      </c>
      <c r="FS21" s="204" t="s">
        <v>808</v>
      </c>
      <c r="FT21" s="77" t="s">
        <v>807</v>
      </c>
      <c r="FU21" s="300" t="s">
        <v>811</v>
      </c>
      <c r="FV21" s="77" t="s">
        <v>800</v>
      </c>
      <c r="FW21" s="204" t="s">
        <v>795</v>
      </c>
      <c r="FX21" s="300" t="s">
        <v>796</v>
      </c>
      <c r="FY21" s="77" t="s">
        <v>805</v>
      </c>
      <c r="FZ21" s="77" t="s">
        <v>800</v>
      </c>
      <c r="GA21" s="77" t="s">
        <v>800</v>
      </c>
      <c r="GB21" s="77" t="s">
        <v>800</v>
      </c>
      <c r="GC21" s="300" t="s">
        <v>796</v>
      </c>
      <c r="GD21" s="77" t="s">
        <v>805</v>
      </c>
      <c r="GE21" s="77" t="s">
        <v>798</v>
      </c>
      <c r="GF21" s="300" t="s">
        <v>811</v>
      </c>
      <c r="GG21" s="204" t="s">
        <v>813</v>
      </c>
      <c r="GH21" s="77" t="s">
        <v>805</v>
      </c>
      <c r="GI21" s="300" t="s">
        <v>796</v>
      </c>
      <c r="GJ21" s="300" t="s">
        <v>796</v>
      </c>
      <c r="GK21" s="204" t="s">
        <v>808</v>
      </c>
      <c r="GL21" s="77" t="s">
        <v>814</v>
      </c>
      <c r="GM21" s="77" t="s">
        <v>798</v>
      </c>
      <c r="GN21" s="77" t="s">
        <v>800</v>
      </c>
      <c r="GO21" s="77" t="s">
        <v>805</v>
      </c>
      <c r="GP21" s="77" t="s">
        <v>804</v>
      </c>
      <c r="GQ21" s="77" t="s">
        <v>807</v>
      </c>
      <c r="GR21" s="77" t="s">
        <v>798</v>
      </c>
      <c r="GS21" s="301" t="s">
        <v>818</v>
      </c>
      <c r="GT21" s="77" t="s">
        <v>809</v>
      </c>
      <c r="GU21" s="204" t="s">
        <v>799</v>
      </c>
      <c r="GV21" s="204" t="s">
        <v>799</v>
      </c>
      <c r="GW21" s="77" t="s">
        <v>800</v>
      </c>
      <c r="GX21" s="77" t="s">
        <v>794</v>
      </c>
      <c r="GY21" s="301" t="s">
        <v>811</v>
      </c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</row>
    <row r="22" spans="1:233" ht="12">
      <c r="A22" s="105">
        <v>21</v>
      </c>
      <c r="B22" s="148" t="s">
        <v>670</v>
      </c>
      <c r="C22" s="153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54"/>
      <c r="BE22" s="141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208"/>
      <c r="CL22" s="210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211"/>
      <c r="EF22" s="210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121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</row>
    <row r="23" spans="1:233" ht="12">
      <c r="A23" s="105">
        <v>22</v>
      </c>
      <c r="B23" s="148" t="s">
        <v>174</v>
      </c>
      <c r="C23" s="153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54"/>
      <c r="BE23" s="141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208"/>
      <c r="CL23" s="210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211"/>
      <c r="EF23" s="210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121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</row>
    <row r="24" spans="1:233" ht="12" hidden="1">
      <c r="A24" s="105">
        <v>23</v>
      </c>
      <c r="B24" s="148" t="s">
        <v>123</v>
      </c>
      <c r="C24" s="153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54"/>
      <c r="BE24" s="141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208"/>
      <c r="CL24" s="210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211"/>
      <c r="EF24" s="212" t="s">
        <v>795</v>
      </c>
      <c r="EG24" s="77" t="s">
        <v>807</v>
      </c>
      <c r="EH24" s="77" t="s">
        <v>802</v>
      </c>
      <c r="EI24" s="204" t="s">
        <v>799</v>
      </c>
      <c r="EJ24" s="204" t="s">
        <v>815</v>
      </c>
      <c r="EK24" s="77" t="s">
        <v>838</v>
      </c>
      <c r="EL24" s="77" t="s">
        <v>794</v>
      </c>
      <c r="EM24" s="217" t="s">
        <v>796</v>
      </c>
      <c r="EN24" s="77" t="s">
        <v>800</v>
      </c>
      <c r="EO24" s="217" t="s">
        <v>811</v>
      </c>
      <c r="EP24" s="77" t="s">
        <v>798</v>
      </c>
      <c r="EQ24" s="77" t="s">
        <v>802</v>
      </c>
      <c r="ER24" s="77" t="s">
        <v>807</v>
      </c>
      <c r="ES24" s="204" t="s">
        <v>808</v>
      </c>
      <c r="ET24" s="204" t="s">
        <v>806</v>
      </c>
      <c r="EU24" s="204" t="s">
        <v>797</v>
      </c>
      <c r="EV24" s="77" t="s">
        <v>809</v>
      </c>
      <c r="EW24" s="77" t="s">
        <v>800</v>
      </c>
      <c r="EX24" s="77" t="s">
        <v>805</v>
      </c>
      <c r="EY24" s="204" t="s">
        <v>797</v>
      </c>
      <c r="EZ24" s="77" t="s">
        <v>794</v>
      </c>
      <c r="FA24" s="217" t="s">
        <v>818</v>
      </c>
      <c r="FB24" s="77" t="s">
        <v>805</v>
      </c>
      <c r="FC24" s="217" t="s">
        <v>811</v>
      </c>
      <c r="FD24" s="217" t="s">
        <v>811</v>
      </c>
      <c r="FE24" s="77" t="s">
        <v>805</v>
      </c>
      <c r="FF24" s="217" t="s">
        <v>796</v>
      </c>
      <c r="FG24" s="77" t="s">
        <v>802</v>
      </c>
      <c r="FH24" s="204" t="s">
        <v>815</v>
      </c>
      <c r="FI24" s="204" t="s">
        <v>808</v>
      </c>
      <c r="FJ24" s="77" t="s">
        <v>819</v>
      </c>
      <c r="FK24" s="204" t="s">
        <v>808</v>
      </c>
      <c r="FL24" s="204" t="s">
        <v>806</v>
      </c>
      <c r="FM24" s="223" t="s">
        <v>806</v>
      </c>
      <c r="FN24" s="77" t="s">
        <v>1077</v>
      </c>
      <c r="FO24" s="77" t="s">
        <v>805</v>
      </c>
      <c r="FP24" s="204" t="s">
        <v>799</v>
      </c>
      <c r="FQ24" s="204" t="s">
        <v>801</v>
      </c>
      <c r="FR24" s="204" t="s">
        <v>823</v>
      </c>
      <c r="FS24" s="204" t="s">
        <v>795</v>
      </c>
      <c r="FT24" s="204" t="s">
        <v>799</v>
      </c>
      <c r="FU24" s="204" t="s">
        <v>806</v>
      </c>
      <c r="FV24" s="300" t="s">
        <v>796</v>
      </c>
      <c r="FW24" s="204" t="s">
        <v>801</v>
      </c>
      <c r="FX24" s="204" t="s">
        <v>808</v>
      </c>
      <c r="FY24" s="204" t="s">
        <v>799</v>
      </c>
      <c r="FZ24" s="77" t="s">
        <v>807</v>
      </c>
      <c r="GA24" s="300" t="s">
        <v>796</v>
      </c>
      <c r="GB24" s="204" t="s">
        <v>808</v>
      </c>
      <c r="GC24" s="77" t="s">
        <v>794</v>
      </c>
      <c r="GD24" s="300" t="s">
        <v>796</v>
      </c>
      <c r="GE24" s="77" t="s">
        <v>802</v>
      </c>
      <c r="GF24" s="204" t="s">
        <v>801</v>
      </c>
      <c r="GG24" s="77" t="s">
        <v>794</v>
      </c>
      <c r="GH24" s="77" t="s">
        <v>800</v>
      </c>
      <c r="GI24" s="77" t="s">
        <v>800</v>
      </c>
      <c r="GJ24" s="204" t="s">
        <v>799</v>
      </c>
      <c r="GK24" s="77" t="s">
        <v>807</v>
      </c>
      <c r="GL24" s="77" t="s">
        <v>805</v>
      </c>
      <c r="GM24" s="77" t="s">
        <v>802</v>
      </c>
      <c r="GN24" s="77" t="s">
        <v>807</v>
      </c>
      <c r="GO24" s="204" t="s">
        <v>799</v>
      </c>
      <c r="GP24" s="300" t="s">
        <v>796</v>
      </c>
      <c r="GQ24" s="77" t="s">
        <v>817</v>
      </c>
      <c r="GR24" s="77" t="s">
        <v>800</v>
      </c>
      <c r="GS24" s="204" t="s">
        <v>801</v>
      </c>
      <c r="GT24" s="77" t="s">
        <v>807</v>
      </c>
      <c r="GU24" s="204" t="s">
        <v>799</v>
      </c>
      <c r="GV24" s="204" t="s">
        <v>795</v>
      </c>
      <c r="GW24" s="301" t="s">
        <v>796</v>
      </c>
      <c r="GX24" s="204" t="s">
        <v>797</v>
      </c>
      <c r="GY24" s="301" t="s">
        <v>818</v>
      </c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</row>
    <row r="25" spans="1:233" ht="12">
      <c r="A25" s="105">
        <v>24</v>
      </c>
      <c r="B25" s="148" t="s">
        <v>126</v>
      </c>
      <c r="C25" s="82" t="s">
        <v>811</v>
      </c>
      <c r="D25" s="80" t="s">
        <v>811</v>
      </c>
      <c r="E25" s="142" t="s">
        <v>802</v>
      </c>
      <c r="F25" s="79" t="s">
        <v>799</v>
      </c>
      <c r="G25" s="142" t="s">
        <v>794</v>
      </c>
      <c r="H25" s="79" t="s">
        <v>837</v>
      </c>
      <c r="I25" s="79" t="s">
        <v>820</v>
      </c>
      <c r="J25" s="80" t="s">
        <v>811</v>
      </c>
      <c r="K25" s="80" t="s">
        <v>796</v>
      </c>
      <c r="L25" s="80" t="s">
        <v>811</v>
      </c>
      <c r="M25" s="79" t="s">
        <v>797</v>
      </c>
      <c r="N25" s="142" t="s">
        <v>800</v>
      </c>
      <c r="O25" s="142" t="s">
        <v>805</v>
      </c>
      <c r="P25" s="80" t="s">
        <v>796</v>
      </c>
      <c r="Q25" s="142" t="s">
        <v>794</v>
      </c>
      <c r="R25" s="80" t="s">
        <v>818</v>
      </c>
      <c r="S25" s="79" t="s">
        <v>799</v>
      </c>
      <c r="T25" s="80" t="s">
        <v>811</v>
      </c>
      <c r="U25" s="142" t="s">
        <v>800</v>
      </c>
      <c r="V25" s="79" t="s">
        <v>820</v>
      </c>
      <c r="W25" s="142" t="s">
        <v>805</v>
      </c>
      <c r="X25" s="142" t="s">
        <v>814</v>
      </c>
      <c r="Y25" s="142" t="s">
        <v>809</v>
      </c>
      <c r="Z25" s="79" t="s">
        <v>797</v>
      </c>
      <c r="AA25" s="79" t="s">
        <v>806</v>
      </c>
      <c r="AB25" s="80" t="s">
        <v>796</v>
      </c>
      <c r="AC25" s="79" t="s">
        <v>799</v>
      </c>
      <c r="AD25" s="142" t="s">
        <v>805</v>
      </c>
      <c r="AE25" s="142" t="s">
        <v>822</v>
      </c>
      <c r="AF25" s="142" t="s">
        <v>805</v>
      </c>
      <c r="AG25" s="142" t="s">
        <v>814</v>
      </c>
      <c r="AH25" s="142" t="s">
        <v>800</v>
      </c>
      <c r="AI25" s="80" t="s">
        <v>811</v>
      </c>
      <c r="AJ25" s="79" t="s">
        <v>808</v>
      </c>
      <c r="AK25" s="142" t="s">
        <v>819</v>
      </c>
      <c r="AL25" s="142" t="s">
        <v>800</v>
      </c>
      <c r="AM25" s="142" t="s">
        <v>800</v>
      </c>
      <c r="AN25" s="80" t="s">
        <v>796</v>
      </c>
      <c r="AO25" s="142" t="s">
        <v>800</v>
      </c>
      <c r="AP25" s="142" t="s">
        <v>794</v>
      </c>
      <c r="AQ25" s="79" t="s">
        <v>806</v>
      </c>
      <c r="AR25" s="80" t="s">
        <v>796</v>
      </c>
      <c r="AS25" s="79" t="s">
        <v>815</v>
      </c>
      <c r="AT25" s="79" t="s">
        <v>806</v>
      </c>
      <c r="AU25" s="79" t="s">
        <v>813</v>
      </c>
      <c r="AV25" s="142" t="s">
        <v>798</v>
      </c>
      <c r="AW25" s="79" t="s">
        <v>795</v>
      </c>
      <c r="AX25" s="142" t="s">
        <v>802</v>
      </c>
      <c r="AY25" s="142" t="s">
        <v>794</v>
      </c>
      <c r="AZ25" s="142" t="s">
        <v>802</v>
      </c>
      <c r="BA25" s="79" t="s">
        <v>799</v>
      </c>
      <c r="BB25" s="79" t="s">
        <v>795</v>
      </c>
      <c r="BC25" s="142" t="s">
        <v>802</v>
      </c>
      <c r="BD25" s="154" t="s">
        <v>805</v>
      </c>
      <c r="BE25" s="141" t="s">
        <v>805</v>
      </c>
      <c r="BF25" s="80" t="s">
        <v>796</v>
      </c>
      <c r="BG25" s="142" t="s">
        <v>798</v>
      </c>
      <c r="BH25" s="142" t="s">
        <v>805</v>
      </c>
      <c r="BI25" s="79" t="s">
        <v>806</v>
      </c>
      <c r="BJ25" s="79" t="s">
        <v>795</v>
      </c>
      <c r="BK25" s="142" t="s">
        <v>805</v>
      </c>
      <c r="BL25" s="80" t="s">
        <v>811</v>
      </c>
      <c r="BM25" s="80" t="s">
        <v>811</v>
      </c>
      <c r="BN25" s="80" t="s">
        <v>796</v>
      </c>
      <c r="BO25" s="80" t="s">
        <v>811</v>
      </c>
      <c r="BP25" s="142" t="s">
        <v>812</v>
      </c>
      <c r="BQ25" s="79" t="s">
        <v>797</v>
      </c>
      <c r="BR25" s="80" t="s">
        <v>811</v>
      </c>
      <c r="BS25" s="142" t="s">
        <v>807</v>
      </c>
      <c r="BT25" s="79" t="s">
        <v>806</v>
      </c>
      <c r="BU25" s="80" t="s">
        <v>796</v>
      </c>
      <c r="BV25" s="80" t="s">
        <v>796</v>
      </c>
      <c r="BW25" s="79" t="s">
        <v>806</v>
      </c>
      <c r="BX25" s="79" t="s">
        <v>797</v>
      </c>
      <c r="BY25" s="80" t="s">
        <v>818</v>
      </c>
      <c r="BZ25" s="79" t="s">
        <v>806</v>
      </c>
      <c r="CA25" s="142" t="s">
        <v>798</v>
      </c>
      <c r="CB25" s="142" t="s">
        <v>800</v>
      </c>
      <c r="CC25" s="79" t="s">
        <v>806</v>
      </c>
      <c r="CD25" s="80" t="s">
        <v>818</v>
      </c>
      <c r="CE25" s="79" t="s">
        <v>808</v>
      </c>
      <c r="CF25" s="142" t="s">
        <v>798</v>
      </c>
      <c r="CG25" s="80" t="s">
        <v>796</v>
      </c>
      <c r="CH25" s="79" t="s">
        <v>808</v>
      </c>
      <c r="CI25" s="79" t="s">
        <v>795</v>
      </c>
      <c r="CJ25" s="80" t="s">
        <v>796</v>
      </c>
      <c r="CK25" s="158" t="s">
        <v>811</v>
      </c>
      <c r="CL25" s="210" t="s">
        <v>800</v>
      </c>
      <c r="CM25" s="205" t="s">
        <v>796</v>
      </c>
      <c r="CN25" s="205" t="s">
        <v>818</v>
      </c>
      <c r="CO25" s="77" t="s">
        <v>812</v>
      </c>
      <c r="CP25" s="77" t="s">
        <v>805</v>
      </c>
      <c r="CQ25" s="77" t="s">
        <v>807</v>
      </c>
      <c r="CR25" s="77" t="s">
        <v>812</v>
      </c>
      <c r="CS25" s="77" t="s">
        <v>805</v>
      </c>
      <c r="CT25" s="77" t="s">
        <v>814</v>
      </c>
      <c r="CU25" s="77" t="s">
        <v>814</v>
      </c>
      <c r="CV25" s="204" t="s">
        <v>799</v>
      </c>
      <c r="CW25" s="204" t="s">
        <v>799</v>
      </c>
      <c r="CX25" s="77" t="s">
        <v>805</v>
      </c>
      <c r="CY25" s="77" t="s">
        <v>802</v>
      </c>
      <c r="CZ25" s="77" t="s">
        <v>802</v>
      </c>
      <c r="DA25" s="77" t="s">
        <v>802</v>
      </c>
      <c r="DB25" s="204" t="s">
        <v>806</v>
      </c>
      <c r="DC25" s="77" t="s">
        <v>800</v>
      </c>
      <c r="DD25" s="204" t="s">
        <v>806</v>
      </c>
      <c r="DE25" s="204" t="s">
        <v>806</v>
      </c>
      <c r="DF25" s="204" t="s">
        <v>801</v>
      </c>
      <c r="DG25" s="204" t="s">
        <v>797</v>
      </c>
      <c r="DH25" s="77" t="s">
        <v>807</v>
      </c>
      <c r="DI25" s="217" t="s">
        <v>796</v>
      </c>
      <c r="DJ25" s="204" t="s">
        <v>799</v>
      </c>
      <c r="DK25" s="217" t="s">
        <v>796</v>
      </c>
      <c r="DL25" s="204" t="s">
        <v>799</v>
      </c>
      <c r="DM25" s="204" t="s">
        <v>806</v>
      </c>
      <c r="DN25" s="204" t="s">
        <v>808</v>
      </c>
      <c r="DO25" s="204" t="s">
        <v>797</v>
      </c>
      <c r="DP25" s="217" t="s">
        <v>811</v>
      </c>
      <c r="DQ25" s="204" t="s">
        <v>806</v>
      </c>
      <c r="DR25" s="217" t="s">
        <v>796</v>
      </c>
      <c r="DS25" s="77" t="s">
        <v>800</v>
      </c>
      <c r="DT25" s="204" t="s">
        <v>799</v>
      </c>
      <c r="DU25" s="77" t="s">
        <v>807</v>
      </c>
      <c r="DV25" s="217" t="s">
        <v>818</v>
      </c>
      <c r="DW25" s="217" t="s">
        <v>796</v>
      </c>
      <c r="DX25" s="217" t="s">
        <v>796</v>
      </c>
      <c r="DY25" s="204" t="s">
        <v>799</v>
      </c>
      <c r="DZ25" s="204" t="s">
        <v>799</v>
      </c>
      <c r="EA25" s="217" t="s">
        <v>796</v>
      </c>
      <c r="EB25" s="217" t="s">
        <v>811</v>
      </c>
      <c r="EC25" s="204" t="s">
        <v>806</v>
      </c>
      <c r="ED25" s="204" t="s">
        <v>820</v>
      </c>
      <c r="EE25" s="211" t="s">
        <v>800</v>
      </c>
      <c r="EF25" s="212" t="s">
        <v>808</v>
      </c>
      <c r="EG25" s="204" t="s">
        <v>816</v>
      </c>
      <c r="EH25" s="204" t="s">
        <v>801</v>
      </c>
      <c r="EI25" s="204" t="s">
        <v>801</v>
      </c>
      <c r="EJ25" s="77" t="s">
        <v>807</v>
      </c>
      <c r="EK25" s="204" t="s">
        <v>795</v>
      </c>
      <c r="EL25" s="204" t="s">
        <v>799</v>
      </c>
      <c r="EM25" s="204" t="s">
        <v>808</v>
      </c>
      <c r="EN25" s="204" t="s">
        <v>801</v>
      </c>
      <c r="EO25" s="217" t="s">
        <v>811</v>
      </c>
      <c r="EP25" s="77" t="s">
        <v>800</v>
      </c>
      <c r="EQ25" s="217" t="s">
        <v>818</v>
      </c>
      <c r="ER25" s="204" t="s">
        <v>797</v>
      </c>
      <c r="ES25" s="77" t="s">
        <v>794</v>
      </c>
      <c r="ET25" s="217" t="s">
        <v>796</v>
      </c>
      <c r="EU25" s="77" t="s">
        <v>805</v>
      </c>
      <c r="EV25" s="204" t="s">
        <v>810</v>
      </c>
      <c r="EW25" s="204" t="s">
        <v>815</v>
      </c>
      <c r="EX25" s="217" t="s">
        <v>796</v>
      </c>
      <c r="EY25" s="77" t="s">
        <v>798</v>
      </c>
      <c r="EZ25" s="204" t="s">
        <v>813</v>
      </c>
      <c r="FA25" s="77" t="s">
        <v>802</v>
      </c>
      <c r="FB25" s="204" t="s">
        <v>795</v>
      </c>
      <c r="FC25" s="204" t="s">
        <v>803</v>
      </c>
      <c r="FD25" s="77" t="s">
        <v>814</v>
      </c>
      <c r="FE25" s="77" t="s">
        <v>807</v>
      </c>
      <c r="FF25" s="204" t="s">
        <v>820</v>
      </c>
      <c r="FG25" s="204" t="s">
        <v>806</v>
      </c>
      <c r="FH25" s="77" t="s">
        <v>800</v>
      </c>
      <c r="FI25" s="217" t="s">
        <v>796</v>
      </c>
      <c r="FJ25" s="204" t="s">
        <v>799</v>
      </c>
      <c r="FK25" s="204" t="s">
        <v>797</v>
      </c>
      <c r="FL25" s="204" t="s">
        <v>799</v>
      </c>
      <c r="FM25" s="121" t="s">
        <v>805</v>
      </c>
      <c r="FN25" s="77" t="s">
        <v>800</v>
      </c>
      <c r="FO25" s="204" t="s">
        <v>806</v>
      </c>
      <c r="FP25" s="77" t="s">
        <v>805</v>
      </c>
      <c r="FQ25" s="300" t="s">
        <v>796</v>
      </c>
      <c r="FR25" s="204" t="s">
        <v>813</v>
      </c>
      <c r="FS25" s="204" t="s">
        <v>813</v>
      </c>
      <c r="FT25" s="77" t="s">
        <v>800</v>
      </c>
      <c r="FU25" s="300" t="s">
        <v>796</v>
      </c>
      <c r="FV25" s="204" t="s">
        <v>797</v>
      </c>
      <c r="FW25" s="204" t="s">
        <v>808</v>
      </c>
      <c r="FX25" s="204" t="s">
        <v>808</v>
      </c>
      <c r="FY25" s="77" t="s">
        <v>800</v>
      </c>
      <c r="FZ25" s="77" t="s">
        <v>800</v>
      </c>
      <c r="GA25" s="77" t="s">
        <v>800</v>
      </c>
      <c r="GB25" s="77" t="s">
        <v>800</v>
      </c>
      <c r="GC25" s="77" t="s">
        <v>807</v>
      </c>
      <c r="GD25" s="300" t="s">
        <v>818</v>
      </c>
      <c r="GE25" s="300" t="s">
        <v>811</v>
      </c>
      <c r="GF25" s="77" t="s">
        <v>798</v>
      </c>
      <c r="GG25" s="77" t="s">
        <v>794</v>
      </c>
      <c r="GH25" s="204" t="s">
        <v>806</v>
      </c>
      <c r="GI25" s="77" t="s">
        <v>807</v>
      </c>
      <c r="GJ25" s="77" t="s">
        <v>845</v>
      </c>
      <c r="GK25" s="77" t="s">
        <v>800</v>
      </c>
      <c r="GL25" s="77" t="s">
        <v>805</v>
      </c>
      <c r="GM25" s="204" t="s">
        <v>801</v>
      </c>
      <c r="GN25" s="300" t="s">
        <v>811</v>
      </c>
      <c r="GO25" s="77" t="s">
        <v>807</v>
      </c>
      <c r="GP25" s="204" t="s">
        <v>801</v>
      </c>
      <c r="GQ25" s="204" t="s">
        <v>815</v>
      </c>
      <c r="GR25" s="301" t="s">
        <v>796</v>
      </c>
      <c r="GS25" s="77" t="s">
        <v>800</v>
      </c>
      <c r="GT25" s="204" t="s">
        <v>799</v>
      </c>
      <c r="GU25" s="204" t="s">
        <v>801</v>
      </c>
      <c r="GV25" s="204" t="s">
        <v>795</v>
      </c>
      <c r="GW25" s="77" t="s">
        <v>800</v>
      </c>
      <c r="GX25" s="301" t="s">
        <v>811</v>
      </c>
      <c r="GY25" s="77" t="s">
        <v>805</v>
      </c>
      <c r="GZ25" s="45" t="s">
        <v>807</v>
      </c>
      <c r="HA25" s="45" t="s">
        <v>805</v>
      </c>
      <c r="HB25" s="343" t="s">
        <v>806</v>
      </c>
      <c r="HC25" s="343" t="s">
        <v>806</v>
      </c>
      <c r="HD25" s="45" t="s">
        <v>800</v>
      </c>
      <c r="HE25" s="344" t="s">
        <v>796</v>
      </c>
      <c r="HF25" s="344" t="s">
        <v>796</v>
      </c>
      <c r="HG25" s="344" t="s">
        <v>796</v>
      </c>
      <c r="HH25" s="45" t="s">
        <v>814</v>
      </c>
      <c r="HI25" s="343" t="s">
        <v>799</v>
      </c>
      <c r="HJ25" s="345" t="s">
        <v>796</v>
      </c>
      <c r="HK25" s="345" t="s">
        <v>821</v>
      </c>
      <c r="HL25" s="45" t="s">
        <v>800</v>
      </c>
      <c r="HM25" s="343" t="s">
        <v>799</v>
      </c>
      <c r="HN25" s="345" t="s">
        <v>796</v>
      </c>
      <c r="HO25" s="343" t="s">
        <v>799</v>
      </c>
      <c r="HP25" s="45" t="s">
        <v>800</v>
      </c>
      <c r="HQ25" s="343" t="s">
        <v>797</v>
      </c>
      <c r="HR25" s="345" t="s">
        <v>811</v>
      </c>
      <c r="HS25" s="345" t="s">
        <v>796</v>
      </c>
      <c r="HT25" s="343" t="s">
        <v>806</v>
      </c>
      <c r="HU25" s="45" t="s">
        <v>800</v>
      </c>
      <c r="HV25" s="343" t="s">
        <v>813</v>
      </c>
      <c r="HW25" s="45" t="s">
        <v>800</v>
      </c>
      <c r="HX25" s="45" t="s">
        <v>800</v>
      </c>
      <c r="HY25" s="45" t="s">
        <v>805</v>
      </c>
    </row>
    <row r="26" spans="1:233" ht="12" hidden="1">
      <c r="A26" s="105">
        <v>25</v>
      </c>
      <c r="B26" s="148" t="s">
        <v>146</v>
      </c>
      <c r="C26" s="153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54"/>
      <c r="BE26" s="141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208"/>
      <c r="CL26" s="210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211"/>
      <c r="EF26" s="210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121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343"/>
      <c r="HR26" s="45"/>
      <c r="HS26" s="45"/>
      <c r="HT26" s="343"/>
      <c r="HU26" s="45"/>
      <c r="HV26" s="45"/>
      <c r="HW26" s="45"/>
      <c r="HX26" s="45"/>
      <c r="HY26" s="45"/>
    </row>
    <row r="27" spans="1:233" ht="12">
      <c r="A27" s="105">
        <v>26</v>
      </c>
      <c r="B27" s="148" t="s">
        <v>176</v>
      </c>
      <c r="C27" s="153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54"/>
      <c r="BE27" s="141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208"/>
      <c r="CL27" s="210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211"/>
      <c r="EF27" s="210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121"/>
      <c r="FN27" s="300" t="s">
        <v>811</v>
      </c>
      <c r="FO27" s="77" t="s">
        <v>800</v>
      </c>
      <c r="FP27" s="77" t="s">
        <v>794</v>
      </c>
      <c r="FQ27" s="204" t="s">
        <v>799</v>
      </c>
      <c r="FR27" s="300" t="s">
        <v>811</v>
      </c>
      <c r="FS27" s="77" t="s">
        <v>822</v>
      </c>
      <c r="FT27" s="77" t="s">
        <v>807</v>
      </c>
      <c r="FU27" s="204" t="s">
        <v>801</v>
      </c>
      <c r="FV27" s="204" t="s">
        <v>813</v>
      </c>
      <c r="FW27" s="77" t="s">
        <v>794</v>
      </c>
      <c r="FX27" s="300" t="s">
        <v>796</v>
      </c>
      <c r="FY27" s="204" t="s">
        <v>795</v>
      </c>
      <c r="FZ27" s="77" t="s">
        <v>800</v>
      </c>
      <c r="GA27" s="204" t="s">
        <v>795</v>
      </c>
      <c r="GB27" s="204" t="s">
        <v>799</v>
      </c>
      <c r="GC27" s="77" t="s">
        <v>814</v>
      </c>
      <c r="GD27" s="77" t="s">
        <v>800</v>
      </c>
      <c r="GE27" s="204" t="s">
        <v>801</v>
      </c>
      <c r="GF27" s="204" t="s">
        <v>806</v>
      </c>
      <c r="GG27" s="300" t="s">
        <v>811</v>
      </c>
      <c r="GH27" s="77" t="s">
        <v>805</v>
      </c>
      <c r="GI27" s="204" t="s">
        <v>816</v>
      </c>
      <c r="GJ27" s="77" t="s">
        <v>800</v>
      </c>
      <c r="GK27" s="77" t="s">
        <v>800</v>
      </c>
      <c r="GL27" s="300" t="s">
        <v>811</v>
      </c>
      <c r="GM27" s="204" t="s">
        <v>795</v>
      </c>
      <c r="GN27" s="77" t="s">
        <v>794</v>
      </c>
      <c r="GO27" s="77" t="s">
        <v>794</v>
      </c>
      <c r="GP27" s="77" t="s">
        <v>802</v>
      </c>
      <c r="GQ27" s="204" t="s">
        <v>808</v>
      </c>
      <c r="GR27" s="301" t="s">
        <v>796</v>
      </c>
      <c r="GS27" s="301" t="s">
        <v>821</v>
      </c>
      <c r="GT27" s="77" t="s">
        <v>809</v>
      </c>
      <c r="GU27" s="77" t="s">
        <v>802</v>
      </c>
      <c r="GV27" s="204" t="s">
        <v>795</v>
      </c>
      <c r="GW27" s="204" t="s">
        <v>808</v>
      </c>
      <c r="GX27" s="77" t="s">
        <v>798</v>
      </c>
      <c r="GY27" s="301" t="s">
        <v>796</v>
      </c>
      <c r="GZ27" s="344" t="s">
        <v>796</v>
      </c>
      <c r="HA27" s="343" t="s">
        <v>808</v>
      </c>
      <c r="HB27" s="45" t="s">
        <v>800</v>
      </c>
      <c r="HC27" s="45" t="s">
        <v>794</v>
      </c>
      <c r="HD27" s="45" t="s">
        <v>814</v>
      </c>
      <c r="HE27" s="343" t="s">
        <v>799</v>
      </c>
      <c r="HF27" s="344" t="s">
        <v>811</v>
      </c>
      <c r="HG27" s="344" t="s">
        <v>796</v>
      </c>
      <c r="HH27" s="343" t="s">
        <v>797</v>
      </c>
      <c r="HI27" s="343" t="s">
        <v>806</v>
      </c>
      <c r="HJ27" s="345" t="s">
        <v>796</v>
      </c>
      <c r="HK27" s="343" t="s">
        <v>815</v>
      </c>
      <c r="HL27" s="345" t="s">
        <v>811</v>
      </c>
      <c r="HM27" s="45" t="s">
        <v>814</v>
      </c>
      <c r="HN27" s="343" t="s">
        <v>799</v>
      </c>
      <c r="HO27" s="343" t="s">
        <v>806</v>
      </c>
      <c r="HP27" s="45" t="s">
        <v>794</v>
      </c>
      <c r="HQ27" s="343" t="s">
        <v>795</v>
      </c>
      <c r="HR27" s="45" t="s">
        <v>800</v>
      </c>
      <c r="HS27" s="343" t="s">
        <v>815</v>
      </c>
      <c r="HT27" s="343" t="s">
        <v>795</v>
      </c>
      <c r="HU27" s="45" t="s">
        <v>805</v>
      </c>
      <c r="HV27" s="45" t="s">
        <v>800</v>
      </c>
      <c r="HW27" s="345" t="s">
        <v>811</v>
      </c>
      <c r="HX27" s="45" t="s">
        <v>807</v>
      </c>
      <c r="HY27" s="343" t="s">
        <v>806</v>
      </c>
    </row>
    <row r="28" spans="1:233" ht="12" hidden="1">
      <c r="A28" s="105">
        <v>27</v>
      </c>
      <c r="B28" s="148" t="s">
        <v>177</v>
      </c>
      <c r="C28" s="153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54"/>
      <c r="BE28" s="141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208"/>
      <c r="CL28" s="210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211"/>
      <c r="EF28" s="210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121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343"/>
      <c r="HU28" s="45"/>
      <c r="HV28" s="45"/>
      <c r="HW28" s="45"/>
      <c r="HX28" s="45"/>
      <c r="HY28" s="45"/>
    </row>
    <row r="29" spans="1:233" ht="12" hidden="1">
      <c r="A29" s="105">
        <v>28</v>
      </c>
      <c r="B29" s="148" t="s">
        <v>127</v>
      </c>
      <c r="C29" s="153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54"/>
      <c r="BE29" s="141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208"/>
      <c r="CL29" s="210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211"/>
      <c r="EF29" s="210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121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343"/>
      <c r="HU29" s="45"/>
      <c r="HV29" s="45"/>
      <c r="HW29" s="45"/>
      <c r="HX29" s="45"/>
      <c r="HY29" s="45"/>
    </row>
    <row r="30" spans="1:233" ht="12">
      <c r="A30" s="105">
        <v>29</v>
      </c>
      <c r="B30" s="148" t="s">
        <v>132</v>
      </c>
      <c r="C30" s="84" t="s">
        <v>810</v>
      </c>
      <c r="D30" s="142" t="s">
        <v>802</v>
      </c>
      <c r="E30" s="142" t="s">
        <v>807</v>
      </c>
      <c r="F30" s="79" t="s">
        <v>801</v>
      </c>
      <c r="G30" s="142" t="s">
        <v>817</v>
      </c>
      <c r="H30" s="142" t="s">
        <v>807</v>
      </c>
      <c r="I30" s="79" t="s">
        <v>806</v>
      </c>
      <c r="J30" s="80" t="s">
        <v>821</v>
      </c>
      <c r="K30" s="142" t="s">
        <v>812</v>
      </c>
      <c r="L30" s="80" t="s">
        <v>811</v>
      </c>
      <c r="M30" s="142" t="s">
        <v>812</v>
      </c>
      <c r="N30" s="80" t="s">
        <v>818</v>
      </c>
      <c r="O30" s="142" t="s">
        <v>800</v>
      </c>
      <c r="P30" s="142" t="s">
        <v>794</v>
      </c>
      <c r="Q30" s="80" t="s">
        <v>796</v>
      </c>
      <c r="R30" s="79" t="s">
        <v>799</v>
      </c>
      <c r="S30" s="142" t="s">
        <v>807</v>
      </c>
      <c r="T30" s="79" t="s">
        <v>795</v>
      </c>
      <c r="U30" s="142" t="s">
        <v>807</v>
      </c>
      <c r="V30" s="80" t="s">
        <v>796</v>
      </c>
      <c r="W30" s="142" t="s">
        <v>798</v>
      </c>
      <c r="X30" s="79" t="s">
        <v>810</v>
      </c>
      <c r="Y30" s="79" t="s">
        <v>808</v>
      </c>
      <c r="Z30" s="142" t="s">
        <v>800</v>
      </c>
      <c r="AA30" s="79" t="s">
        <v>815</v>
      </c>
      <c r="AB30" s="79" t="s">
        <v>795</v>
      </c>
      <c r="AC30" s="142" t="s">
        <v>802</v>
      </c>
      <c r="AD30" s="80" t="s">
        <v>796</v>
      </c>
      <c r="AE30" s="80" t="s">
        <v>796</v>
      </c>
      <c r="AF30" s="80" t="s">
        <v>841</v>
      </c>
      <c r="AG30" s="142" t="s">
        <v>794</v>
      </c>
      <c r="AH30" s="79" t="s">
        <v>799</v>
      </c>
      <c r="AI30" s="142" t="s">
        <v>800</v>
      </c>
      <c r="AJ30" s="142" t="s">
        <v>807</v>
      </c>
      <c r="AK30" s="80" t="s">
        <v>811</v>
      </c>
      <c r="AL30" s="79" t="s">
        <v>795</v>
      </c>
      <c r="AM30" s="79" t="s">
        <v>795</v>
      </c>
      <c r="AN30" s="79" t="s">
        <v>797</v>
      </c>
      <c r="AO30" s="142" t="s">
        <v>802</v>
      </c>
      <c r="AP30" s="80" t="s">
        <v>796</v>
      </c>
      <c r="AQ30" s="142" t="s">
        <v>798</v>
      </c>
      <c r="AR30" s="80" t="s">
        <v>821</v>
      </c>
      <c r="AS30" s="80" t="s">
        <v>818</v>
      </c>
      <c r="AT30" s="79" t="s">
        <v>806</v>
      </c>
      <c r="AU30" s="142" t="s">
        <v>812</v>
      </c>
      <c r="AV30" s="79" t="s">
        <v>799</v>
      </c>
      <c r="AW30" s="79" t="s">
        <v>810</v>
      </c>
      <c r="AX30" s="142" t="s">
        <v>812</v>
      </c>
      <c r="AY30" s="142" t="s">
        <v>807</v>
      </c>
      <c r="AZ30" s="142" t="s">
        <v>817</v>
      </c>
      <c r="BA30" s="142" t="s">
        <v>819</v>
      </c>
      <c r="BB30" s="142" t="s">
        <v>800</v>
      </c>
      <c r="BC30" s="79" t="s">
        <v>810</v>
      </c>
      <c r="BD30" s="85" t="s">
        <v>799</v>
      </c>
      <c r="BE30" s="109" t="s">
        <v>796</v>
      </c>
      <c r="BF30" s="79" t="s">
        <v>797</v>
      </c>
      <c r="BG30" s="79" t="s">
        <v>795</v>
      </c>
      <c r="BH30" s="79" t="s">
        <v>795</v>
      </c>
      <c r="BI30" s="142" t="s">
        <v>809</v>
      </c>
      <c r="BJ30" s="79" t="s">
        <v>806</v>
      </c>
      <c r="BK30" s="80" t="s">
        <v>818</v>
      </c>
      <c r="BL30" s="79" t="s">
        <v>810</v>
      </c>
      <c r="BM30" s="79" t="s">
        <v>806</v>
      </c>
      <c r="BN30" s="142" t="s">
        <v>800</v>
      </c>
      <c r="BO30" s="142" t="s">
        <v>800</v>
      </c>
      <c r="BP30" s="79" t="s">
        <v>806</v>
      </c>
      <c r="BQ30" s="142" t="s">
        <v>794</v>
      </c>
      <c r="BR30" s="79" t="s">
        <v>806</v>
      </c>
      <c r="BS30" s="79" t="s">
        <v>795</v>
      </c>
      <c r="BT30" s="79" t="s">
        <v>801</v>
      </c>
      <c r="BU30" s="142" t="s">
        <v>794</v>
      </c>
      <c r="BV30" s="80" t="s">
        <v>796</v>
      </c>
      <c r="BW30" s="142" t="s">
        <v>800</v>
      </c>
      <c r="BX30" s="79" t="s">
        <v>799</v>
      </c>
      <c r="BY30" s="142" t="s">
        <v>805</v>
      </c>
      <c r="BZ30" s="80" t="s">
        <v>818</v>
      </c>
      <c r="CA30" s="79" t="s">
        <v>844</v>
      </c>
      <c r="CB30" s="142" t="s">
        <v>812</v>
      </c>
      <c r="CC30" s="79" t="s">
        <v>797</v>
      </c>
      <c r="CD30" s="142" t="s">
        <v>805</v>
      </c>
      <c r="CE30" s="142" t="s">
        <v>794</v>
      </c>
      <c r="CF30" s="80" t="s">
        <v>811</v>
      </c>
      <c r="CG30" s="142" t="s">
        <v>807</v>
      </c>
      <c r="CH30" s="142" t="s">
        <v>807</v>
      </c>
      <c r="CI30" s="79" t="s">
        <v>799</v>
      </c>
      <c r="CJ30" s="142" t="s">
        <v>800</v>
      </c>
      <c r="CK30" s="158" t="s">
        <v>818</v>
      </c>
      <c r="CL30" s="212" t="s">
        <v>799</v>
      </c>
      <c r="CM30" s="77" t="s">
        <v>802</v>
      </c>
      <c r="CN30" s="205" t="s">
        <v>796</v>
      </c>
      <c r="CO30" s="77" t="s">
        <v>800</v>
      </c>
      <c r="CP30" s="77" t="s">
        <v>800</v>
      </c>
      <c r="CQ30" s="77" t="s">
        <v>798</v>
      </c>
      <c r="CR30" s="77" t="s">
        <v>800</v>
      </c>
      <c r="CS30" s="204" t="s">
        <v>806</v>
      </c>
      <c r="CT30" s="204" t="s">
        <v>808</v>
      </c>
      <c r="CU30" s="204" t="s">
        <v>806</v>
      </c>
      <c r="CV30" s="77" t="s">
        <v>805</v>
      </c>
      <c r="CW30" s="204" t="s">
        <v>799</v>
      </c>
      <c r="CX30" s="204" t="s">
        <v>810</v>
      </c>
      <c r="CY30" s="204" t="s">
        <v>795</v>
      </c>
      <c r="CZ30" s="77" t="s">
        <v>805</v>
      </c>
      <c r="DA30" s="77" t="s">
        <v>802</v>
      </c>
      <c r="DB30" s="205" t="s">
        <v>796</v>
      </c>
      <c r="DC30" s="204" t="s">
        <v>799</v>
      </c>
      <c r="DD30" s="77" t="s">
        <v>805</v>
      </c>
      <c r="DE30" s="77" t="s">
        <v>807</v>
      </c>
      <c r="DF30" s="77" t="s">
        <v>794</v>
      </c>
      <c r="DG30" s="204" t="s">
        <v>801</v>
      </c>
      <c r="DH30" s="77" t="s">
        <v>805</v>
      </c>
      <c r="DI30" s="77" t="s">
        <v>798</v>
      </c>
      <c r="DJ30" s="204" t="s">
        <v>813</v>
      </c>
      <c r="DK30" s="77" t="s">
        <v>827</v>
      </c>
      <c r="DL30" s="77" t="s">
        <v>807</v>
      </c>
      <c r="DM30" s="204" t="s">
        <v>799</v>
      </c>
      <c r="DN30" s="77" t="s">
        <v>802</v>
      </c>
      <c r="DO30" s="77" t="s">
        <v>814</v>
      </c>
      <c r="DP30" s="217" t="s">
        <v>811</v>
      </c>
      <c r="DQ30" s="77" t="s">
        <v>802</v>
      </c>
      <c r="DR30" s="77" t="s">
        <v>800</v>
      </c>
      <c r="DS30" s="204" t="s">
        <v>795</v>
      </c>
      <c r="DT30" s="204" t="s">
        <v>815</v>
      </c>
      <c r="DU30" s="77" t="s">
        <v>807</v>
      </c>
      <c r="DV30" s="204" t="s">
        <v>799</v>
      </c>
      <c r="DW30" s="204" t="s">
        <v>799</v>
      </c>
      <c r="DX30" s="77" t="s">
        <v>800</v>
      </c>
      <c r="DY30" s="206" t="s">
        <v>806</v>
      </c>
      <c r="DZ30" s="217" t="s">
        <v>796</v>
      </c>
      <c r="EA30" s="77" t="s">
        <v>814</v>
      </c>
      <c r="EB30" s="204" t="s">
        <v>799</v>
      </c>
      <c r="EC30" s="217" t="s">
        <v>796</v>
      </c>
      <c r="ED30" s="204" t="s">
        <v>795</v>
      </c>
      <c r="EE30" s="222" t="s">
        <v>795</v>
      </c>
      <c r="EF30" s="210" t="s">
        <v>802</v>
      </c>
      <c r="EG30" s="77" t="s">
        <v>802</v>
      </c>
      <c r="EH30" s="77" t="s">
        <v>802</v>
      </c>
      <c r="EI30" s="77" t="s">
        <v>840</v>
      </c>
      <c r="EJ30" s="77" t="s">
        <v>794</v>
      </c>
      <c r="EK30" s="77" t="s">
        <v>809</v>
      </c>
      <c r="EL30" s="204" t="s">
        <v>795</v>
      </c>
      <c r="EM30" s="77" t="s">
        <v>822</v>
      </c>
      <c r="EN30" s="204" t="s">
        <v>823</v>
      </c>
      <c r="EO30" s="217" t="s">
        <v>811</v>
      </c>
      <c r="EP30" s="204" t="s">
        <v>797</v>
      </c>
      <c r="EQ30" s="77" t="s">
        <v>800</v>
      </c>
      <c r="ER30" s="77" t="s">
        <v>807</v>
      </c>
      <c r="ES30" s="217" t="s">
        <v>811</v>
      </c>
      <c r="ET30" s="77" t="s">
        <v>794</v>
      </c>
      <c r="EU30" s="77" t="s">
        <v>805</v>
      </c>
      <c r="EV30" s="77" t="s">
        <v>805</v>
      </c>
      <c r="EW30" s="217" t="s">
        <v>811</v>
      </c>
      <c r="EX30" s="77" t="s">
        <v>804</v>
      </c>
      <c r="EY30" s="204" t="s">
        <v>799</v>
      </c>
      <c r="EZ30" s="77" t="s">
        <v>794</v>
      </c>
      <c r="FA30" s="217" t="s">
        <v>796</v>
      </c>
      <c r="FB30" s="204" t="s">
        <v>808</v>
      </c>
      <c r="FC30" s="217" t="s">
        <v>811</v>
      </c>
      <c r="FD30" s="77" t="s">
        <v>800</v>
      </c>
      <c r="FE30" s="77" t="s">
        <v>822</v>
      </c>
      <c r="FF30" s="77" t="s">
        <v>819</v>
      </c>
      <c r="FG30" s="77" t="s">
        <v>800</v>
      </c>
      <c r="FH30" s="204" t="s">
        <v>806</v>
      </c>
      <c r="FI30" s="204" t="s">
        <v>799</v>
      </c>
      <c r="FJ30" s="204" t="s">
        <v>799</v>
      </c>
      <c r="FK30" s="77" t="s">
        <v>804</v>
      </c>
      <c r="FL30" s="77" t="s">
        <v>798</v>
      </c>
      <c r="FM30" s="223" t="s">
        <v>795</v>
      </c>
      <c r="FN30" s="204" t="s">
        <v>808</v>
      </c>
      <c r="FO30" s="77" t="s">
        <v>807</v>
      </c>
      <c r="FP30" s="77" t="s">
        <v>798</v>
      </c>
      <c r="FQ30" s="204" t="s">
        <v>795</v>
      </c>
      <c r="FR30" s="77" t="s">
        <v>800</v>
      </c>
      <c r="FS30" s="77" t="s">
        <v>807</v>
      </c>
      <c r="FT30" s="204" t="s">
        <v>795</v>
      </c>
      <c r="FU30" s="204" t="s">
        <v>797</v>
      </c>
      <c r="FV30" s="204" t="s">
        <v>808</v>
      </c>
      <c r="FW30" s="204" t="s">
        <v>795</v>
      </c>
      <c r="FX30" s="300" t="s">
        <v>796</v>
      </c>
      <c r="FY30" s="77" t="s">
        <v>794</v>
      </c>
      <c r="FZ30" s="204" t="s">
        <v>799</v>
      </c>
      <c r="GA30" s="300" t="s">
        <v>796</v>
      </c>
      <c r="GB30" s="300" t="s">
        <v>811</v>
      </c>
      <c r="GC30" s="300" t="s">
        <v>818</v>
      </c>
      <c r="GD30" s="204" t="s">
        <v>799</v>
      </c>
      <c r="GE30" s="204" t="s">
        <v>808</v>
      </c>
      <c r="GF30" s="204" t="s">
        <v>801</v>
      </c>
      <c r="GG30" s="77" t="s">
        <v>812</v>
      </c>
      <c r="GH30" s="204" t="s">
        <v>808</v>
      </c>
      <c r="GI30" s="204" t="s">
        <v>806</v>
      </c>
      <c r="GJ30" s="204" t="s">
        <v>823</v>
      </c>
      <c r="GK30" s="77" t="s">
        <v>794</v>
      </c>
      <c r="GL30" s="77" t="s">
        <v>800</v>
      </c>
      <c r="GM30" s="300" t="s">
        <v>811</v>
      </c>
      <c r="GN30" s="204" t="s">
        <v>808</v>
      </c>
      <c r="GO30" s="204" t="s">
        <v>808</v>
      </c>
      <c r="GP30" s="204" t="s">
        <v>808</v>
      </c>
      <c r="GQ30" s="204" t="s">
        <v>808</v>
      </c>
      <c r="GR30" s="301" t="s">
        <v>796</v>
      </c>
      <c r="GS30" s="204" t="s">
        <v>799</v>
      </c>
      <c r="GT30" s="204" t="s">
        <v>808</v>
      </c>
      <c r="GU30" s="204" t="s">
        <v>795</v>
      </c>
      <c r="GV30" s="301" t="s">
        <v>796</v>
      </c>
      <c r="GW30" s="204" t="s">
        <v>801</v>
      </c>
      <c r="GX30" s="204" t="s">
        <v>799</v>
      </c>
      <c r="GY30" s="77" t="s">
        <v>805</v>
      </c>
      <c r="GZ30" s="343" t="s">
        <v>797</v>
      </c>
      <c r="HA30" s="45" t="s">
        <v>807</v>
      </c>
      <c r="HB30" s="344" t="s">
        <v>796</v>
      </c>
      <c r="HC30" s="344" t="s">
        <v>796</v>
      </c>
      <c r="HD30" s="344" t="s">
        <v>796</v>
      </c>
      <c r="HE30" s="45" t="s">
        <v>800</v>
      </c>
      <c r="HF30" s="343" t="s">
        <v>801</v>
      </c>
      <c r="HG30" s="343" t="s">
        <v>799</v>
      </c>
      <c r="HH30" s="45" t="s">
        <v>794</v>
      </c>
      <c r="HI30" s="45" t="s">
        <v>800</v>
      </c>
      <c r="HJ30" s="343" t="s">
        <v>808</v>
      </c>
      <c r="HK30" s="45" t="s">
        <v>800</v>
      </c>
      <c r="HL30" s="343" t="s">
        <v>799</v>
      </c>
      <c r="HM30" s="343" t="s">
        <v>806</v>
      </c>
      <c r="HN30" s="45" t="s">
        <v>800</v>
      </c>
      <c r="HO30" s="45" t="s">
        <v>794</v>
      </c>
      <c r="HP30" s="45" t="s">
        <v>802</v>
      </c>
      <c r="HQ30" s="45" t="s">
        <v>798</v>
      </c>
      <c r="HR30" s="45" t="s">
        <v>800</v>
      </c>
      <c r="HS30" s="45" t="s">
        <v>805</v>
      </c>
      <c r="HT30" s="343" t="s">
        <v>806</v>
      </c>
      <c r="HU30" s="343" t="s">
        <v>815</v>
      </c>
      <c r="HV30" s="343" t="s">
        <v>799</v>
      </c>
      <c r="HW30" s="343" t="s">
        <v>808</v>
      </c>
      <c r="HX30" s="345" t="s">
        <v>818</v>
      </c>
      <c r="HY30" s="45" t="s">
        <v>802</v>
      </c>
    </row>
    <row r="31" spans="1:233" ht="12" hidden="1">
      <c r="A31" s="105">
        <v>30</v>
      </c>
      <c r="B31" s="148" t="s">
        <v>133</v>
      </c>
      <c r="C31" s="153" t="s">
        <v>809</v>
      </c>
      <c r="D31" s="80" t="s">
        <v>821</v>
      </c>
      <c r="E31" s="142" t="s">
        <v>814</v>
      </c>
      <c r="F31" s="79" t="s">
        <v>808</v>
      </c>
      <c r="G31" s="79" t="s">
        <v>816</v>
      </c>
      <c r="H31" s="142" t="s">
        <v>794</v>
      </c>
      <c r="I31" s="142" t="s">
        <v>817</v>
      </c>
      <c r="J31" s="142" t="s">
        <v>798</v>
      </c>
      <c r="K31" s="79" t="s">
        <v>808</v>
      </c>
      <c r="L31" s="142" t="s">
        <v>805</v>
      </c>
      <c r="M31" s="80" t="s">
        <v>811</v>
      </c>
      <c r="N31" s="79" t="s">
        <v>799</v>
      </c>
      <c r="O31" s="142" t="s">
        <v>794</v>
      </c>
      <c r="P31" s="142" t="s">
        <v>794</v>
      </c>
      <c r="Q31" s="80" t="s">
        <v>811</v>
      </c>
      <c r="R31" s="80" t="s">
        <v>796</v>
      </c>
      <c r="S31" s="79" t="s">
        <v>803</v>
      </c>
      <c r="T31" s="79" t="s">
        <v>799</v>
      </c>
      <c r="U31" s="142" t="s">
        <v>800</v>
      </c>
      <c r="V31" s="142" t="s">
        <v>807</v>
      </c>
      <c r="W31" s="142" t="s">
        <v>802</v>
      </c>
      <c r="X31" s="79" t="s">
        <v>803</v>
      </c>
      <c r="Y31" s="142" t="s">
        <v>817</v>
      </c>
      <c r="Z31" s="142" t="s">
        <v>802</v>
      </c>
      <c r="AA31" s="79" t="s">
        <v>816</v>
      </c>
      <c r="AB31" s="142" t="s">
        <v>800</v>
      </c>
      <c r="AC31" s="79" t="s">
        <v>825</v>
      </c>
      <c r="AD31" s="79" t="s">
        <v>808</v>
      </c>
      <c r="AE31" s="79" t="s">
        <v>799</v>
      </c>
      <c r="AF31" s="80" t="s">
        <v>841</v>
      </c>
      <c r="AG31" s="142" t="s">
        <v>809</v>
      </c>
      <c r="AH31" s="77" t="s">
        <v>800</v>
      </c>
      <c r="AI31" s="142" t="s">
        <v>814</v>
      </c>
      <c r="AJ31" s="142" t="s">
        <v>794</v>
      </c>
      <c r="AK31" s="79" t="s">
        <v>810</v>
      </c>
      <c r="AL31" s="79" t="s">
        <v>797</v>
      </c>
      <c r="AM31" s="79" t="s">
        <v>815</v>
      </c>
      <c r="AN31" s="79" t="s">
        <v>806</v>
      </c>
      <c r="AO31" s="79" t="s">
        <v>799</v>
      </c>
      <c r="AP31" s="80" t="s">
        <v>796</v>
      </c>
      <c r="AQ31" s="79" t="s">
        <v>810</v>
      </c>
      <c r="AR31" s="142" t="s">
        <v>800</v>
      </c>
      <c r="AS31" s="142" t="s">
        <v>814</v>
      </c>
      <c r="AT31" s="142" t="s">
        <v>807</v>
      </c>
      <c r="AU31" s="142" t="s">
        <v>800</v>
      </c>
      <c r="AV31" s="142" t="s">
        <v>807</v>
      </c>
      <c r="AW31" s="142" t="s">
        <v>802</v>
      </c>
      <c r="AX31" s="79" t="s">
        <v>799</v>
      </c>
      <c r="AY31" s="80" t="s">
        <v>796</v>
      </c>
      <c r="AZ31" s="79" t="s">
        <v>816</v>
      </c>
      <c r="BA31" s="142" t="s">
        <v>807</v>
      </c>
      <c r="BB31" s="142" t="s">
        <v>794</v>
      </c>
      <c r="BC31" s="79" t="s">
        <v>795</v>
      </c>
      <c r="BD31" s="85" t="s">
        <v>799</v>
      </c>
      <c r="BE31" s="107" t="s">
        <v>801</v>
      </c>
      <c r="BF31" s="142" t="s">
        <v>802</v>
      </c>
      <c r="BG31" s="79" t="s">
        <v>808</v>
      </c>
      <c r="BH31" s="142" t="s">
        <v>794</v>
      </c>
      <c r="BI31" s="80" t="s">
        <v>811</v>
      </c>
      <c r="BJ31" s="142" t="s">
        <v>805</v>
      </c>
      <c r="BK31" s="80" t="s">
        <v>818</v>
      </c>
      <c r="BL31" s="79" t="s">
        <v>795</v>
      </c>
      <c r="BM31" s="80" t="s">
        <v>821</v>
      </c>
      <c r="BN31" s="142" t="s">
        <v>807</v>
      </c>
      <c r="BO31" s="80" t="s">
        <v>821</v>
      </c>
      <c r="BP31" s="142" t="s">
        <v>798</v>
      </c>
      <c r="BQ31" s="79" t="s">
        <v>799</v>
      </c>
      <c r="BR31" s="142" t="s">
        <v>805</v>
      </c>
      <c r="BS31" s="79" t="s">
        <v>815</v>
      </c>
      <c r="BT31" s="79" t="s">
        <v>815</v>
      </c>
      <c r="BU31" s="142" t="s">
        <v>794</v>
      </c>
      <c r="BV31" s="80" t="s">
        <v>796</v>
      </c>
      <c r="BW31" s="142" t="s">
        <v>800</v>
      </c>
      <c r="BX31" s="79" t="s">
        <v>797</v>
      </c>
      <c r="BY31" s="79" t="s">
        <v>806</v>
      </c>
      <c r="BZ31" s="79" t="s">
        <v>808</v>
      </c>
      <c r="CA31" s="79" t="s">
        <v>815</v>
      </c>
      <c r="CB31" s="142" t="s">
        <v>800</v>
      </c>
      <c r="CC31" s="142" t="s">
        <v>805</v>
      </c>
      <c r="CD31" s="79" t="s">
        <v>795</v>
      </c>
      <c r="CE31" s="142" t="s">
        <v>807</v>
      </c>
      <c r="CF31" s="80" t="s">
        <v>811</v>
      </c>
      <c r="CG31" s="142" t="s">
        <v>800</v>
      </c>
      <c r="CH31" s="142" t="s">
        <v>794</v>
      </c>
      <c r="CI31" s="79" t="s">
        <v>801</v>
      </c>
      <c r="CJ31" s="142" t="s">
        <v>800</v>
      </c>
      <c r="CK31" s="157" t="s">
        <v>799</v>
      </c>
      <c r="CL31" s="212" t="s">
        <v>797</v>
      </c>
      <c r="CM31" s="77" t="s">
        <v>805</v>
      </c>
      <c r="CN31" s="204" t="s">
        <v>795</v>
      </c>
      <c r="CO31" s="77" t="s">
        <v>805</v>
      </c>
      <c r="CP31" s="204" t="s">
        <v>797</v>
      </c>
      <c r="CQ31" s="205" t="s">
        <v>796</v>
      </c>
      <c r="CR31" s="204" t="s">
        <v>808</v>
      </c>
      <c r="CS31" s="204" t="s">
        <v>797</v>
      </c>
      <c r="CT31" s="77" t="s">
        <v>807</v>
      </c>
      <c r="CU31" s="204" t="s">
        <v>815</v>
      </c>
      <c r="CV31" s="77" t="s">
        <v>800</v>
      </c>
      <c r="CW31" s="204" t="s">
        <v>813</v>
      </c>
      <c r="CX31" s="77" t="s">
        <v>805</v>
      </c>
      <c r="CY31" s="205" t="s">
        <v>811</v>
      </c>
      <c r="CZ31" s="204" t="s">
        <v>799</v>
      </c>
      <c r="DA31" s="77" t="s">
        <v>814</v>
      </c>
      <c r="DB31" s="77" t="s">
        <v>800</v>
      </c>
      <c r="DC31" s="204" t="s">
        <v>795</v>
      </c>
      <c r="DD31" s="204" t="s">
        <v>806</v>
      </c>
      <c r="DE31" s="204" t="s">
        <v>795</v>
      </c>
      <c r="DF31" s="204" t="s">
        <v>808</v>
      </c>
      <c r="DG31" s="204" t="s">
        <v>808</v>
      </c>
      <c r="DH31" s="204" t="s">
        <v>806</v>
      </c>
      <c r="DI31" s="217" t="s">
        <v>796</v>
      </c>
      <c r="DJ31" s="217" t="s">
        <v>811</v>
      </c>
      <c r="DK31" s="77" t="s">
        <v>794</v>
      </c>
      <c r="DL31" s="204" t="s">
        <v>806</v>
      </c>
      <c r="DM31" s="204" t="s">
        <v>810</v>
      </c>
      <c r="DN31" s="77" t="s">
        <v>798</v>
      </c>
      <c r="DO31" s="204" t="s">
        <v>799</v>
      </c>
      <c r="DP31" s="77" t="s">
        <v>807</v>
      </c>
      <c r="DQ31" s="204" t="s">
        <v>801</v>
      </c>
      <c r="DR31" s="217" t="s">
        <v>796</v>
      </c>
      <c r="DS31" s="204" t="s">
        <v>795</v>
      </c>
      <c r="DT31" s="217" t="s">
        <v>811</v>
      </c>
      <c r="DU31" s="204" t="s">
        <v>806</v>
      </c>
      <c r="DV31" s="217" t="s">
        <v>811</v>
      </c>
      <c r="DW31" s="217" t="s">
        <v>821</v>
      </c>
      <c r="DX31" s="204" t="s">
        <v>801</v>
      </c>
      <c r="DY31" s="77" t="s">
        <v>814</v>
      </c>
      <c r="DZ31" s="77" t="s">
        <v>794</v>
      </c>
      <c r="EA31" s="77" t="s">
        <v>794</v>
      </c>
      <c r="EB31" s="217" t="s">
        <v>811</v>
      </c>
      <c r="EC31" s="77" t="s">
        <v>807</v>
      </c>
      <c r="ED31" s="204" t="s">
        <v>806</v>
      </c>
      <c r="EE31" s="211" t="s">
        <v>812</v>
      </c>
      <c r="EF31" s="210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121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343"/>
      <c r="HM31" s="45"/>
      <c r="HN31" s="45"/>
      <c r="HO31" s="45"/>
      <c r="HP31" s="45"/>
      <c r="HQ31" s="45"/>
      <c r="HR31" s="45"/>
      <c r="HS31" s="45"/>
      <c r="HT31" s="45"/>
      <c r="HU31" s="343"/>
      <c r="HV31" s="343"/>
      <c r="HW31" s="45"/>
      <c r="HX31" s="45"/>
      <c r="HY31" s="45"/>
    </row>
    <row r="32" spans="1:233" ht="12" hidden="1">
      <c r="A32" s="105">
        <v>31</v>
      </c>
      <c r="B32" s="148" t="s">
        <v>135</v>
      </c>
      <c r="C32" s="84" t="s">
        <v>803</v>
      </c>
      <c r="D32" s="80" t="s">
        <v>811</v>
      </c>
      <c r="E32" s="80" t="s">
        <v>796</v>
      </c>
      <c r="F32" s="142" t="s">
        <v>814</v>
      </c>
      <c r="G32" s="80" t="s">
        <v>796</v>
      </c>
      <c r="H32" s="79" t="s">
        <v>808</v>
      </c>
      <c r="I32" s="79" t="s">
        <v>801</v>
      </c>
      <c r="J32" s="79" t="s">
        <v>797</v>
      </c>
      <c r="K32" s="142" t="s">
        <v>814</v>
      </c>
      <c r="L32" s="79" t="s">
        <v>806</v>
      </c>
      <c r="M32" s="80" t="s">
        <v>811</v>
      </c>
      <c r="N32" s="142" t="s">
        <v>800</v>
      </c>
      <c r="O32" s="79" t="s">
        <v>806</v>
      </c>
      <c r="P32" s="80" t="s">
        <v>811</v>
      </c>
      <c r="Q32" s="142" t="s">
        <v>812</v>
      </c>
      <c r="R32" s="80" t="s">
        <v>821</v>
      </c>
      <c r="S32" s="79" t="s">
        <v>799</v>
      </c>
      <c r="T32" s="142" t="s">
        <v>802</v>
      </c>
      <c r="U32" s="79" t="s">
        <v>795</v>
      </c>
      <c r="V32" s="142" t="s">
        <v>814</v>
      </c>
      <c r="W32" s="79" t="s">
        <v>808</v>
      </c>
      <c r="X32" s="79" t="s">
        <v>799</v>
      </c>
      <c r="Y32" s="142" t="s">
        <v>794</v>
      </c>
      <c r="Z32" s="142" t="s">
        <v>802</v>
      </c>
      <c r="AA32" s="79" t="s">
        <v>795</v>
      </c>
      <c r="AB32" s="142" t="s">
        <v>800</v>
      </c>
      <c r="AC32" s="80" t="s">
        <v>811</v>
      </c>
      <c r="AD32" s="142" t="s">
        <v>805</v>
      </c>
      <c r="AE32" s="79" t="s">
        <v>837</v>
      </c>
      <c r="AF32" s="80" t="s">
        <v>796</v>
      </c>
      <c r="AG32" s="142" t="s">
        <v>802</v>
      </c>
      <c r="AH32" s="79" t="s">
        <v>797</v>
      </c>
      <c r="AI32" s="142" t="s">
        <v>800</v>
      </c>
      <c r="AJ32" s="80" t="s">
        <v>796</v>
      </c>
      <c r="AK32" s="80" t="s">
        <v>796</v>
      </c>
      <c r="AL32" s="142" t="s">
        <v>802</v>
      </c>
      <c r="AM32" s="142" t="s">
        <v>800</v>
      </c>
      <c r="AN32" s="142" t="s">
        <v>798</v>
      </c>
      <c r="AO32" s="80" t="s">
        <v>796</v>
      </c>
      <c r="AP32" s="80" t="s">
        <v>796</v>
      </c>
      <c r="AQ32" s="142" t="s">
        <v>802</v>
      </c>
      <c r="AR32" s="80" t="s">
        <v>796</v>
      </c>
      <c r="AS32" s="142" t="s">
        <v>807</v>
      </c>
      <c r="AT32" s="142" t="s">
        <v>800</v>
      </c>
      <c r="AU32" s="79" t="s">
        <v>797</v>
      </c>
      <c r="AV32" s="142" t="s">
        <v>794</v>
      </c>
      <c r="AW32" s="79" t="s">
        <v>801</v>
      </c>
      <c r="AX32" s="79" t="s">
        <v>799</v>
      </c>
      <c r="AY32" s="79" t="s">
        <v>808</v>
      </c>
      <c r="AZ32" s="142" t="s">
        <v>798</v>
      </c>
      <c r="BA32" s="79" t="s">
        <v>795</v>
      </c>
      <c r="BB32" s="142" t="s">
        <v>802</v>
      </c>
      <c r="BC32" s="79" t="s">
        <v>799</v>
      </c>
      <c r="BD32" s="85" t="s">
        <v>795</v>
      </c>
      <c r="BE32" s="141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208"/>
      <c r="CL32" s="210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211"/>
      <c r="EF32" s="210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121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343"/>
      <c r="HM32" s="45"/>
      <c r="HN32" s="45"/>
      <c r="HO32" s="45"/>
      <c r="HP32" s="45"/>
      <c r="HQ32" s="45"/>
      <c r="HR32" s="45"/>
      <c r="HS32" s="45"/>
      <c r="HT32" s="45"/>
      <c r="HU32" s="343"/>
      <c r="HV32" s="343"/>
      <c r="HW32" s="45"/>
      <c r="HX32" s="45"/>
      <c r="HY32" s="45"/>
    </row>
    <row r="33" spans="1:233" ht="12" hidden="1">
      <c r="A33" s="105">
        <v>32</v>
      </c>
      <c r="B33" s="148" t="s">
        <v>134</v>
      </c>
      <c r="C33" s="84" t="s">
        <v>795</v>
      </c>
      <c r="D33" s="79" t="s">
        <v>795</v>
      </c>
      <c r="E33" s="142" t="s">
        <v>805</v>
      </c>
      <c r="F33" s="142" t="s">
        <v>802</v>
      </c>
      <c r="G33" s="80" t="s">
        <v>841</v>
      </c>
      <c r="H33" s="79" t="s">
        <v>815</v>
      </c>
      <c r="I33" s="79" t="s">
        <v>795</v>
      </c>
      <c r="J33" s="80" t="s">
        <v>821</v>
      </c>
      <c r="K33" s="80" t="s">
        <v>811</v>
      </c>
      <c r="L33" s="79" t="s">
        <v>806</v>
      </c>
      <c r="M33" s="80" t="s">
        <v>811</v>
      </c>
      <c r="N33" s="142" t="s">
        <v>807</v>
      </c>
      <c r="O33" s="80" t="s">
        <v>796</v>
      </c>
      <c r="P33" s="80" t="s">
        <v>821</v>
      </c>
      <c r="Q33" s="79" t="s">
        <v>795</v>
      </c>
      <c r="R33" s="79" t="s">
        <v>806</v>
      </c>
      <c r="S33" s="142" t="s">
        <v>805</v>
      </c>
      <c r="T33" s="80" t="s">
        <v>821</v>
      </c>
      <c r="U33" s="142" t="s">
        <v>807</v>
      </c>
      <c r="V33" s="79" t="s">
        <v>813</v>
      </c>
      <c r="W33" s="79" t="s">
        <v>801</v>
      </c>
      <c r="X33" s="142" t="s">
        <v>817</v>
      </c>
      <c r="Y33" s="142" t="s">
        <v>800</v>
      </c>
      <c r="Z33" s="79" t="s">
        <v>797</v>
      </c>
      <c r="AA33" s="79" t="s">
        <v>801</v>
      </c>
      <c r="AB33" s="80" t="s">
        <v>811</v>
      </c>
      <c r="AC33" s="79" t="s">
        <v>801</v>
      </c>
      <c r="AD33" s="79" t="s">
        <v>815</v>
      </c>
      <c r="AE33" s="142" t="s">
        <v>812</v>
      </c>
      <c r="AF33" s="142" t="s">
        <v>798</v>
      </c>
      <c r="AG33" s="142" t="s">
        <v>812</v>
      </c>
      <c r="AH33" s="80" t="s">
        <v>811</v>
      </c>
      <c r="AI33" s="79" t="s">
        <v>795</v>
      </c>
      <c r="AJ33" s="142" t="s">
        <v>802</v>
      </c>
      <c r="AK33" s="142" t="s">
        <v>802</v>
      </c>
      <c r="AL33" s="80" t="s">
        <v>811</v>
      </c>
      <c r="AM33" s="142" t="s">
        <v>814</v>
      </c>
      <c r="AN33" s="79" t="s">
        <v>808</v>
      </c>
      <c r="AO33" s="142" t="s">
        <v>800</v>
      </c>
      <c r="AP33" s="79" t="s">
        <v>795</v>
      </c>
      <c r="AQ33" s="142" t="s">
        <v>802</v>
      </c>
      <c r="AR33" s="142" t="s">
        <v>807</v>
      </c>
      <c r="AS33" s="142" t="s">
        <v>805</v>
      </c>
      <c r="AT33" s="79" t="s">
        <v>799</v>
      </c>
      <c r="AU33" s="79" t="s">
        <v>799</v>
      </c>
      <c r="AV33" s="80" t="s">
        <v>796</v>
      </c>
      <c r="AW33" s="142" t="s">
        <v>809</v>
      </c>
      <c r="AX33" s="142" t="s">
        <v>805</v>
      </c>
      <c r="AY33" s="142" t="s">
        <v>800</v>
      </c>
      <c r="AZ33" s="80" t="s">
        <v>811</v>
      </c>
      <c r="BA33" s="142" t="s">
        <v>800</v>
      </c>
      <c r="BB33" s="80" t="s">
        <v>821</v>
      </c>
      <c r="BC33" s="142" t="s">
        <v>812</v>
      </c>
      <c r="BD33" s="85" t="s">
        <v>808</v>
      </c>
      <c r="BE33" s="141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208"/>
      <c r="CL33" s="212" t="s">
        <v>797</v>
      </c>
      <c r="CM33" s="205" t="s">
        <v>818</v>
      </c>
      <c r="CN33" s="204" t="s">
        <v>801</v>
      </c>
      <c r="CO33" s="204" t="s">
        <v>801</v>
      </c>
      <c r="CP33" s="205" t="s">
        <v>821</v>
      </c>
      <c r="CQ33" s="204" t="s">
        <v>806</v>
      </c>
      <c r="CR33" s="204" t="s">
        <v>799</v>
      </c>
      <c r="CS33" s="204" t="s">
        <v>808</v>
      </c>
      <c r="CT33" s="204" t="s">
        <v>815</v>
      </c>
      <c r="CU33" s="204" t="s">
        <v>801</v>
      </c>
      <c r="CV33" s="204" t="s">
        <v>799</v>
      </c>
      <c r="CW33" s="204" t="s">
        <v>801</v>
      </c>
      <c r="CX33" s="77" t="s">
        <v>802</v>
      </c>
      <c r="CY33" s="77" t="s">
        <v>807</v>
      </c>
      <c r="CZ33" s="238" t="s">
        <v>805</v>
      </c>
      <c r="DA33" s="204" t="s">
        <v>799</v>
      </c>
      <c r="DB33" s="204" t="s">
        <v>799</v>
      </c>
      <c r="DC33" s="77" t="s">
        <v>805</v>
      </c>
      <c r="DD33" s="77" t="s">
        <v>814</v>
      </c>
      <c r="DE33" s="217" t="s">
        <v>796</v>
      </c>
      <c r="DF33" s="77" t="s">
        <v>800</v>
      </c>
      <c r="DG33" s="77" t="s">
        <v>798</v>
      </c>
      <c r="DH33" s="217" t="s">
        <v>818</v>
      </c>
      <c r="DI33" s="217" t="s">
        <v>818</v>
      </c>
      <c r="DJ33" s="77" t="s">
        <v>807</v>
      </c>
      <c r="DK33" s="204" t="s">
        <v>815</v>
      </c>
      <c r="DL33" s="204" t="s">
        <v>808</v>
      </c>
      <c r="DM33" s="77" t="s">
        <v>800</v>
      </c>
      <c r="DN33" s="204" t="s">
        <v>795</v>
      </c>
      <c r="DO33" s="204" t="s">
        <v>815</v>
      </c>
      <c r="DP33" s="77" t="s">
        <v>798</v>
      </c>
      <c r="DQ33" s="77" t="s">
        <v>805</v>
      </c>
      <c r="DR33" s="217" t="s">
        <v>811</v>
      </c>
      <c r="DS33" s="77" t="s">
        <v>794</v>
      </c>
      <c r="DT33" s="204" t="s">
        <v>799</v>
      </c>
      <c r="DU33" s="77" t="s">
        <v>817</v>
      </c>
      <c r="DV33" s="204" t="s">
        <v>808</v>
      </c>
      <c r="DW33" s="204" t="s">
        <v>810</v>
      </c>
      <c r="DX33" s="77" t="s">
        <v>809</v>
      </c>
      <c r="DY33" s="204" t="s">
        <v>806</v>
      </c>
      <c r="DZ33" s="77" t="s">
        <v>794</v>
      </c>
      <c r="EA33" s="77" t="s">
        <v>800</v>
      </c>
      <c r="EB33" s="77" t="s">
        <v>807</v>
      </c>
      <c r="EC33" s="204" t="s">
        <v>803</v>
      </c>
      <c r="ED33" s="77" t="s">
        <v>812</v>
      </c>
      <c r="EE33" s="211" t="s">
        <v>800</v>
      </c>
      <c r="EF33" s="210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121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343"/>
      <c r="HM33" s="45"/>
      <c r="HN33" s="45"/>
      <c r="HO33" s="45"/>
      <c r="HP33" s="45"/>
      <c r="HQ33" s="45"/>
      <c r="HR33" s="45"/>
      <c r="HS33" s="45"/>
      <c r="HT33" s="45"/>
      <c r="HU33" s="343"/>
      <c r="HV33" s="343"/>
      <c r="HW33" s="45"/>
      <c r="HX33" s="45"/>
      <c r="HY33" s="45"/>
    </row>
    <row r="34" spans="1:233" ht="12" hidden="1">
      <c r="A34" s="105">
        <v>33</v>
      </c>
      <c r="B34" s="150" t="s">
        <v>136</v>
      </c>
      <c r="C34" s="84" t="s">
        <v>799</v>
      </c>
      <c r="D34" s="79" t="s">
        <v>810</v>
      </c>
      <c r="E34" s="142" t="s">
        <v>794</v>
      </c>
      <c r="F34" s="79" t="s">
        <v>816</v>
      </c>
      <c r="G34" s="79" t="s">
        <v>795</v>
      </c>
      <c r="H34" s="79" t="s">
        <v>837</v>
      </c>
      <c r="I34" s="80" t="s">
        <v>811</v>
      </c>
      <c r="J34" s="142" t="s">
        <v>800</v>
      </c>
      <c r="K34" s="79" t="s">
        <v>813</v>
      </c>
      <c r="L34" s="80" t="s">
        <v>841</v>
      </c>
      <c r="M34" s="80" t="s">
        <v>811</v>
      </c>
      <c r="N34" s="79" t="s">
        <v>799</v>
      </c>
      <c r="O34" s="79" t="s">
        <v>795</v>
      </c>
      <c r="P34" s="80" t="s">
        <v>821</v>
      </c>
      <c r="Q34" s="79" t="s">
        <v>801</v>
      </c>
      <c r="R34" s="80" t="s">
        <v>818</v>
      </c>
      <c r="S34" s="79" t="s">
        <v>799</v>
      </c>
      <c r="T34" s="80" t="s">
        <v>811</v>
      </c>
      <c r="U34" s="79" t="s">
        <v>795</v>
      </c>
      <c r="V34" s="142" t="s">
        <v>802</v>
      </c>
      <c r="W34" s="79" t="s">
        <v>795</v>
      </c>
      <c r="X34" s="142" t="s">
        <v>802</v>
      </c>
      <c r="Y34" s="142" t="s">
        <v>814</v>
      </c>
      <c r="Z34" s="79" t="s">
        <v>795</v>
      </c>
      <c r="AA34" s="79" t="s">
        <v>815</v>
      </c>
      <c r="AB34" s="142" t="s">
        <v>807</v>
      </c>
      <c r="AC34" s="142" t="s">
        <v>802</v>
      </c>
      <c r="AD34" s="142" t="s">
        <v>800</v>
      </c>
      <c r="AE34" s="142" t="s">
        <v>809</v>
      </c>
      <c r="AF34" s="80" t="s">
        <v>811</v>
      </c>
      <c r="AG34" s="142" t="s">
        <v>794</v>
      </c>
      <c r="AH34" s="79" t="s">
        <v>795</v>
      </c>
      <c r="AI34" s="80" t="s">
        <v>811</v>
      </c>
      <c r="AJ34" s="142" t="s">
        <v>809</v>
      </c>
      <c r="AK34" s="142" t="s">
        <v>800</v>
      </c>
      <c r="AL34" s="142" t="s">
        <v>800</v>
      </c>
      <c r="AM34" s="80" t="s">
        <v>811</v>
      </c>
      <c r="AN34" s="142" t="s">
        <v>805</v>
      </c>
      <c r="AO34" s="79" t="s">
        <v>799</v>
      </c>
      <c r="AP34" s="79" t="s">
        <v>797</v>
      </c>
      <c r="AQ34" s="79" t="s">
        <v>801</v>
      </c>
      <c r="AR34" s="79" t="s">
        <v>806</v>
      </c>
      <c r="AS34" s="79" t="s">
        <v>808</v>
      </c>
      <c r="AT34" s="79" t="s">
        <v>808</v>
      </c>
      <c r="AU34" s="79" t="s">
        <v>799</v>
      </c>
      <c r="AV34" s="142" t="s">
        <v>800</v>
      </c>
      <c r="AW34" s="79" t="s">
        <v>795</v>
      </c>
      <c r="AX34" s="142" t="s">
        <v>800</v>
      </c>
      <c r="AY34" s="142" t="s">
        <v>812</v>
      </c>
      <c r="AZ34" s="142" t="s">
        <v>805</v>
      </c>
      <c r="BA34" s="80" t="s">
        <v>811</v>
      </c>
      <c r="BB34" s="142" t="s">
        <v>794</v>
      </c>
      <c r="BC34" s="142" t="s">
        <v>814</v>
      </c>
      <c r="BD34" s="154" t="s">
        <v>822</v>
      </c>
      <c r="BE34" s="141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208"/>
      <c r="CL34" s="210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211"/>
      <c r="EF34" s="210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121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343"/>
      <c r="HM34" s="45"/>
      <c r="HN34" s="45"/>
      <c r="HO34" s="45"/>
      <c r="HP34" s="45"/>
      <c r="HQ34" s="45"/>
      <c r="HR34" s="45"/>
      <c r="HS34" s="45"/>
      <c r="HT34" s="45"/>
      <c r="HU34" s="343"/>
      <c r="HV34" s="343"/>
      <c r="HW34" s="45"/>
      <c r="HX34" s="45"/>
      <c r="HY34" s="45"/>
    </row>
    <row r="35" spans="1:233" ht="12" hidden="1">
      <c r="A35" s="105">
        <v>34</v>
      </c>
      <c r="B35" s="148" t="s">
        <v>781</v>
      </c>
      <c r="C35" s="15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54"/>
      <c r="BE35" s="141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208"/>
      <c r="CL35" s="210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211"/>
      <c r="EF35" s="210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121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343"/>
      <c r="HM35" s="45"/>
      <c r="HN35" s="45"/>
      <c r="HO35" s="45"/>
      <c r="HP35" s="45"/>
      <c r="HQ35" s="45"/>
      <c r="HR35" s="45"/>
      <c r="HS35" s="45"/>
      <c r="HT35" s="45"/>
      <c r="HU35" s="343"/>
      <c r="HV35" s="343"/>
      <c r="HW35" s="45"/>
      <c r="HX35" s="45"/>
      <c r="HY35" s="45"/>
    </row>
    <row r="36" spans="1:233" ht="12" hidden="1">
      <c r="A36" s="105">
        <v>35</v>
      </c>
      <c r="B36" s="148" t="s">
        <v>247</v>
      </c>
      <c r="C36" s="84" t="s">
        <v>808</v>
      </c>
      <c r="D36" s="142" t="s">
        <v>794</v>
      </c>
      <c r="E36" s="142" t="s">
        <v>807</v>
      </c>
      <c r="F36" s="80" t="s">
        <v>811</v>
      </c>
      <c r="G36" s="142" t="s">
        <v>794</v>
      </c>
      <c r="H36" s="77" t="s">
        <v>800</v>
      </c>
      <c r="I36" s="142" t="s">
        <v>802</v>
      </c>
      <c r="J36" s="142" t="s">
        <v>800</v>
      </c>
      <c r="K36" s="142" t="s">
        <v>805</v>
      </c>
      <c r="L36" s="79" t="s">
        <v>806</v>
      </c>
      <c r="M36" s="142" t="s">
        <v>800</v>
      </c>
      <c r="N36" s="79" t="s">
        <v>799</v>
      </c>
      <c r="O36" s="79" t="s">
        <v>799</v>
      </c>
      <c r="P36" s="80" t="s">
        <v>796</v>
      </c>
      <c r="Q36" s="80" t="s">
        <v>811</v>
      </c>
      <c r="R36" s="80" t="s">
        <v>821</v>
      </c>
      <c r="S36" s="80" t="s">
        <v>796</v>
      </c>
      <c r="T36" s="80" t="s">
        <v>821</v>
      </c>
      <c r="U36" s="142" t="s">
        <v>794</v>
      </c>
      <c r="V36" s="142" t="s">
        <v>819</v>
      </c>
      <c r="W36" s="80" t="s">
        <v>796</v>
      </c>
      <c r="X36" s="79" t="s">
        <v>799</v>
      </c>
      <c r="Y36" s="80" t="s">
        <v>821</v>
      </c>
      <c r="Z36" s="79" t="s">
        <v>810</v>
      </c>
      <c r="AA36" s="79" t="s">
        <v>813</v>
      </c>
      <c r="AB36" s="79" t="s">
        <v>808</v>
      </c>
      <c r="AC36" s="142" t="s">
        <v>800</v>
      </c>
      <c r="AD36" s="79" t="s">
        <v>797</v>
      </c>
      <c r="AE36" s="80" t="s">
        <v>796</v>
      </c>
      <c r="AF36" s="79" t="s">
        <v>808</v>
      </c>
      <c r="AG36" s="79" t="s">
        <v>795</v>
      </c>
      <c r="AH36" s="80" t="s">
        <v>796</v>
      </c>
      <c r="AI36" s="142" t="s">
        <v>807</v>
      </c>
      <c r="AJ36" s="80" t="s">
        <v>811</v>
      </c>
      <c r="AK36" s="79" t="s">
        <v>820</v>
      </c>
      <c r="AL36" s="79" t="s">
        <v>799</v>
      </c>
      <c r="AM36" s="79" t="s">
        <v>815</v>
      </c>
      <c r="AN36" s="80" t="s">
        <v>818</v>
      </c>
      <c r="AO36" s="80" t="s">
        <v>796</v>
      </c>
      <c r="AP36" s="80" t="s">
        <v>796</v>
      </c>
      <c r="AQ36" s="79" t="s">
        <v>806</v>
      </c>
      <c r="AR36" s="80" t="s">
        <v>821</v>
      </c>
      <c r="AS36" s="79" t="s">
        <v>799</v>
      </c>
      <c r="AT36" s="142" t="s">
        <v>812</v>
      </c>
      <c r="AU36" s="79" t="s">
        <v>816</v>
      </c>
      <c r="AV36" s="79" t="s">
        <v>799</v>
      </c>
      <c r="AW36" s="79" t="s">
        <v>795</v>
      </c>
      <c r="AX36" s="80" t="s">
        <v>796</v>
      </c>
      <c r="AY36" s="79" t="s">
        <v>799</v>
      </c>
      <c r="AZ36" s="142" t="s">
        <v>802</v>
      </c>
      <c r="BA36" s="142" t="s">
        <v>800</v>
      </c>
      <c r="BB36" s="80" t="s">
        <v>811</v>
      </c>
      <c r="BC36" s="79" t="s">
        <v>815</v>
      </c>
      <c r="BD36" s="154" t="s">
        <v>805</v>
      </c>
      <c r="BE36" s="109" t="s">
        <v>796</v>
      </c>
      <c r="BF36" s="79" t="s">
        <v>801</v>
      </c>
      <c r="BG36" s="79" t="s">
        <v>820</v>
      </c>
      <c r="BH36" s="142" t="s">
        <v>798</v>
      </c>
      <c r="BI36" s="142" t="s">
        <v>805</v>
      </c>
      <c r="BJ36" s="80" t="s">
        <v>811</v>
      </c>
      <c r="BK36" s="80" t="s">
        <v>811</v>
      </c>
      <c r="BL36" s="79" t="s">
        <v>808</v>
      </c>
      <c r="BM36" s="79" t="s">
        <v>813</v>
      </c>
      <c r="BN36" s="142" t="s">
        <v>807</v>
      </c>
      <c r="BO36" s="80" t="s">
        <v>821</v>
      </c>
      <c r="BP36" s="79" t="s">
        <v>797</v>
      </c>
      <c r="BQ36" s="79" t="s">
        <v>813</v>
      </c>
      <c r="BR36" s="80" t="s">
        <v>796</v>
      </c>
      <c r="BS36" s="79" t="s">
        <v>797</v>
      </c>
      <c r="BT36" s="142" t="s">
        <v>800</v>
      </c>
      <c r="BU36" s="142" t="s">
        <v>798</v>
      </c>
      <c r="BV36" s="80" t="s">
        <v>796</v>
      </c>
      <c r="BW36" s="142" t="s">
        <v>794</v>
      </c>
      <c r="BX36" s="142" t="s">
        <v>800</v>
      </c>
      <c r="BY36" s="80" t="s">
        <v>811</v>
      </c>
      <c r="BZ36" s="142" t="s">
        <v>800</v>
      </c>
      <c r="CA36" s="142" t="s">
        <v>794</v>
      </c>
      <c r="CB36" s="142" t="s">
        <v>814</v>
      </c>
      <c r="CC36" s="142" t="s">
        <v>800</v>
      </c>
      <c r="CD36" s="142" t="s">
        <v>819</v>
      </c>
      <c r="CE36" s="142" t="s">
        <v>809</v>
      </c>
      <c r="CF36" s="142" t="s">
        <v>798</v>
      </c>
      <c r="CG36" s="80" t="s">
        <v>796</v>
      </c>
      <c r="CH36" s="80" t="s">
        <v>796</v>
      </c>
      <c r="CI36" s="142" t="s">
        <v>794</v>
      </c>
      <c r="CJ36" s="142" t="s">
        <v>800</v>
      </c>
      <c r="CK36" s="208" t="s">
        <v>794</v>
      </c>
      <c r="CL36" s="210" t="s">
        <v>798</v>
      </c>
      <c r="CM36" s="204" t="s">
        <v>801</v>
      </c>
      <c r="CN36" s="205" t="s">
        <v>818</v>
      </c>
      <c r="CO36" s="204" t="s">
        <v>806</v>
      </c>
      <c r="CP36" s="205" t="s">
        <v>796</v>
      </c>
      <c r="CQ36" s="205" t="s">
        <v>796</v>
      </c>
      <c r="CR36" s="204" t="s">
        <v>799</v>
      </c>
      <c r="CS36" s="77" t="s">
        <v>807</v>
      </c>
      <c r="CT36" s="205" t="s">
        <v>811</v>
      </c>
      <c r="CU36" s="204" t="s">
        <v>816</v>
      </c>
      <c r="CV36" s="204" t="s">
        <v>799</v>
      </c>
      <c r="CW36" s="204" t="s">
        <v>799</v>
      </c>
      <c r="CX36" s="77" t="s">
        <v>802</v>
      </c>
      <c r="CY36" s="204" t="s">
        <v>801</v>
      </c>
      <c r="CZ36" s="77" t="s">
        <v>807</v>
      </c>
      <c r="DA36" s="204" t="s">
        <v>815</v>
      </c>
      <c r="DB36" s="77" t="s">
        <v>812</v>
      </c>
      <c r="DC36" s="77" t="s">
        <v>814</v>
      </c>
      <c r="DD36" s="77" t="s">
        <v>798</v>
      </c>
      <c r="DE36" s="77" t="s">
        <v>812</v>
      </c>
      <c r="DF36" s="204" t="s">
        <v>799</v>
      </c>
      <c r="DG36" s="77" t="s">
        <v>800</v>
      </c>
      <c r="DH36" s="204" t="s">
        <v>806</v>
      </c>
      <c r="DI36" s="217" t="s">
        <v>811</v>
      </c>
      <c r="DJ36" s="77" t="s">
        <v>812</v>
      </c>
      <c r="DK36" s="217" t="s">
        <v>796</v>
      </c>
      <c r="DL36" s="77" t="s">
        <v>805</v>
      </c>
      <c r="DM36" s="204" t="s">
        <v>806</v>
      </c>
      <c r="DN36" s="77" t="s">
        <v>794</v>
      </c>
      <c r="DO36" s="77" t="s">
        <v>807</v>
      </c>
      <c r="DP36" s="204" t="s">
        <v>797</v>
      </c>
      <c r="DQ36" s="217" t="s">
        <v>796</v>
      </c>
      <c r="DR36" s="217" t="s">
        <v>796</v>
      </c>
      <c r="DS36" s="217" t="s">
        <v>811</v>
      </c>
      <c r="DT36" s="77" t="s">
        <v>809</v>
      </c>
      <c r="DU36" s="217" t="s">
        <v>796</v>
      </c>
      <c r="DV36" s="204" t="s">
        <v>801</v>
      </c>
      <c r="DW36" s="204" t="s">
        <v>799</v>
      </c>
      <c r="DX36" s="77" t="s">
        <v>809</v>
      </c>
      <c r="DY36" s="77" t="s">
        <v>798</v>
      </c>
      <c r="DZ36" s="77" t="s">
        <v>822</v>
      </c>
      <c r="EA36" s="204" t="s">
        <v>799</v>
      </c>
      <c r="EB36" s="204" t="s">
        <v>795</v>
      </c>
      <c r="EC36" s="86" t="s">
        <v>805</v>
      </c>
      <c r="ED36" s="86" t="s">
        <v>805</v>
      </c>
      <c r="EE36" s="216" t="s">
        <v>805</v>
      </c>
      <c r="EF36" s="212" t="s">
        <v>799</v>
      </c>
      <c r="EG36" s="77" t="s">
        <v>807</v>
      </c>
      <c r="EH36" s="204" t="s">
        <v>823</v>
      </c>
      <c r="EI36" s="204" t="s">
        <v>799</v>
      </c>
      <c r="EJ36" s="77" t="s">
        <v>802</v>
      </c>
      <c r="EK36" s="77" t="s">
        <v>800</v>
      </c>
      <c r="EL36" s="77" t="s">
        <v>807</v>
      </c>
      <c r="EM36" s="217" t="s">
        <v>818</v>
      </c>
      <c r="EN36" s="204" t="s">
        <v>799</v>
      </c>
      <c r="EO36" s="217" t="s">
        <v>796</v>
      </c>
      <c r="EP36" s="204" t="s">
        <v>795</v>
      </c>
      <c r="EQ36" s="217" t="s">
        <v>818</v>
      </c>
      <c r="ER36" s="77" t="s">
        <v>802</v>
      </c>
      <c r="ES36" s="204" t="s">
        <v>815</v>
      </c>
      <c r="ET36" s="217" t="s">
        <v>811</v>
      </c>
      <c r="EU36" s="204" t="s">
        <v>806</v>
      </c>
      <c r="EV36" s="204" t="s">
        <v>799</v>
      </c>
      <c r="EW36" s="204" t="s">
        <v>795</v>
      </c>
      <c r="EX36" s="204" t="s">
        <v>806</v>
      </c>
      <c r="EY36" s="77" t="s">
        <v>845</v>
      </c>
      <c r="EZ36" s="204" t="s">
        <v>799</v>
      </c>
      <c r="FA36" s="217" t="s">
        <v>796</v>
      </c>
      <c r="FB36" s="204" t="s">
        <v>808</v>
      </c>
      <c r="FC36" s="77" t="s">
        <v>814</v>
      </c>
      <c r="FD36" s="77" t="s">
        <v>807</v>
      </c>
      <c r="FE36" s="204" t="s">
        <v>806</v>
      </c>
      <c r="FF36" s="204" t="s">
        <v>808</v>
      </c>
      <c r="FG36" s="204" t="s">
        <v>808</v>
      </c>
      <c r="FH36" s="204" t="s">
        <v>799</v>
      </c>
      <c r="FI36" s="204" t="s">
        <v>801</v>
      </c>
      <c r="FJ36" s="204" t="s">
        <v>837</v>
      </c>
      <c r="FK36" s="217" t="s">
        <v>796</v>
      </c>
      <c r="FL36" s="204" t="s">
        <v>797</v>
      </c>
      <c r="FM36" s="223" t="s">
        <v>799</v>
      </c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343"/>
      <c r="HM36" s="45"/>
      <c r="HN36" s="45"/>
      <c r="HO36" s="45"/>
      <c r="HP36" s="45"/>
      <c r="HQ36" s="45"/>
      <c r="HR36" s="45"/>
      <c r="HS36" s="45"/>
      <c r="HT36" s="45"/>
      <c r="HU36" s="343"/>
      <c r="HV36" s="343"/>
      <c r="HW36" s="45"/>
      <c r="HX36" s="45"/>
      <c r="HY36" s="45"/>
    </row>
    <row r="37" spans="1:233" ht="12" hidden="1">
      <c r="A37" s="105">
        <v>36</v>
      </c>
      <c r="B37" s="148" t="s">
        <v>777</v>
      </c>
      <c r="C37" s="84" t="s">
        <v>795</v>
      </c>
      <c r="D37" s="80" t="s">
        <v>811</v>
      </c>
      <c r="E37" s="80" t="s">
        <v>811</v>
      </c>
      <c r="F37" s="142" t="s">
        <v>804</v>
      </c>
      <c r="G37" s="79" t="s">
        <v>806</v>
      </c>
      <c r="H37" s="79" t="s">
        <v>801</v>
      </c>
      <c r="I37" s="142" t="s">
        <v>814</v>
      </c>
      <c r="J37" s="142" t="s">
        <v>800</v>
      </c>
      <c r="K37" s="79" t="s">
        <v>799</v>
      </c>
      <c r="L37" s="80" t="s">
        <v>796</v>
      </c>
      <c r="M37" s="142" t="s">
        <v>802</v>
      </c>
      <c r="N37" s="79" t="s">
        <v>806</v>
      </c>
      <c r="O37" s="80" t="s">
        <v>796</v>
      </c>
      <c r="P37" s="79" t="s">
        <v>795</v>
      </c>
      <c r="Q37" s="142" t="s">
        <v>802</v>
      </c>
      <c r="R37" s="80" t="s">
        <v>796</v>
      </c>
      <c r="S37" s="142" t="s">
        <v>800</v>
      </c>
      <c r="T37" s="80" t="s">
        <v>821</v>
      </c>
      <c r="U37" s="79" t="s">
        <v>808</v>
      </c>
      <c r="V37" s="79" t="s">
        <v>801</v>
      </c>
      <c r="W37" s="79" t="s">
        <v>806</v>
      </c>
      <c r="X37" s="142" t="s">
        <v>807</v>
      </c>
      <c r="Y37" s="79" t="s">
        <v>823</v>
      </c>
      <c r="Z37" s="142" t="s">
        <v>809</v>
      </c>
      <c r="AA37" s="142" t="s">
        <v>794</v>
      </c>
      <c r="AB37" s="79" t="s">
        <v>797</v>
      </c>
      <c r="AC37" s="79" t="s">
        <v>795</v>
      </c>
      <c r="AD37" s="79" t="s">
        <v>795</v>
      </c>
      <c r="AE37" s="79" t="s">
        <v>799</v>
      </c>
      <c r="AF37" s="79" t="s">
        <v>799</v>
      </c>
      <c r="AG37" s="142" t="s">
        <v>794</v>
      </c>
      <c r="AH37" s="80" t="s">
        <v>796</v>
      </c>
      <c r="AI37" s="79" t="s">
        <v>797</v>
      </c>
      <c r="AJ37" s="142" t="s">
        <v>807</v>
      </c>
      <c r="AK37" s="79" t="s">
        <v>799</v>
      </c>
      <c r="AL37" s="80" t="s">
        <v>811</v>
      </c>
      <c r="AM37" s="79" t="s">
        <v>799</v>
      </c>
      <c r="AN37" s="79" t="s">
        <v>797</v>
      </c>
      <c r="AO37" s="142" t="s">
        <v>800</v>
      </c>
      <c r="AP37" s="80" t="s">
        <v>796</v>
      </c>
      <c r="AQ37" s="79" t="s">
        <v>797</v>
      </c>
      <c r="AR37" s="142" t="s">
        <v>805</v>
      </c>
      <c r="AS37" s="79" t="s">
        <v>795</v>
      </c>
      <c r="AT37" s="142" t="s">
        <v>805</v>
      </c>
      <c r="AU37" s="80" t="s">
        <v>796</v>
      </c>
      <c r="AV37" s="79" t="s">
        <v>801</v>
      </c>
      <c r="AW37" s="80" t="s">
        <v>796</v>
      </c>
      <c r="AX37" s="79" t="s">
        <v>797</v>
      </c>
      <c r="AY37" s="142" t="s">
        <v>800</v>
      </c>
      <c r="AZ37" s="142" t="s">
        <v>802</v>
      </c>
      <c r="BA37" s="80" t="s">
        <v>811</v>
      </c>
      <c r="BB37" s="142" t="s">
        <v>800</v>
      </c>
      <c r="BC37" s="142" t="s">
        <v>798</v>
      </c>
      <c r="BD37" s="85" t="s">
        <v>806</v>
      </c>
      <c r="BE37" s="141" t="s">
        <v>805</v>
      </c>
      <c r="BF37" s="142" t="s">
        <v>800</v>
      </c>
      <c r="BG37" s="142" t="s">
        <v>807</v>
      </c>
      <c r="BH37" s="79" t="s">
        <v>799</v>
      </c>
      <c r="BI37" s="79" t="s">
        <v>810</v>
      </c>
      <c r="BJ37" s="80" t="s">
        <v>811</v>
      </c>
      <c r="BK37" s="142" t="s">
        <v>800</v>
      </c>
      <c r="BL37" s="142" t="s">
        <v>800</v>
      </c>
      <c r="BM37" s="142" t="s">
        <v>805</v>
      </c>
      <c r="BN37" s="79" t="s">
        <v>799</v>
      </c>
      <c r="BO37" s="80" t="s">
        <v>811</v>
      </c>
      <c r="BP37" s="80" t="s">
        <v>796</v>
      </c>
      <c r="BQ37" s="79" t="s">
        <v>823</v>
      </c>
      <c r="BR37" s="79" t="s">
        <v>795</v>
      </c>
      <c r="BS37" s="142" t="s">
        <v>807</v>
      </c>
      <c r="BT37" s="79" t="s">
        <v>795</v>
      </c>
      <c r="BU37" s="79" t="s">
        <v>799</v>
      </c>
      <c r="BV37" s="142" t="s">
        <v>800</v>
      </c>
      <c r="BW37" s="80" t="s">
        <v>796</v>
      </c>
      <c r="BX37" s="142" t="s">
        <v>805</v>
      </c>
      <c r="BY37" s="142" t="s">
        <v>805</v>
      </c>
      <c r="BZ37" s="79" t="s">
        <v>801</v>
      </c>
      <c r="CA37" s="79" t="s">
        <v>795</v>
      </c>
      <c r="CB37" s="79" t="s">
        <v>799</v>
      </c>
      <c r="CC37" s="79" t="s">
        <v>806</v>
      </c>
      <c r="CD37" s="80" t="s">
        <v>818</v>
      </c>
      <c r="CE37" s="142" t="s">
        <v>805</v>
      </c>
      <c r="CF37" s="80" t="s">
        <v>811</v>
      </c>
      <c r="CG37" s="80" t="s">
        <v>796</v>
      </c>
      <c r="CH37" s="142" t="s">
        <v>794</v>
      </c>
      <c r="CI37" s="142" t="s">
        <v>802</v>
      </c>
      <c r="CJ37" s="80" t="s">
        <v>796</v>
      </c>
      <c r="CK37" s="157" t="s">
        <v>799</v>
      </c>
      <c r="CL37" s="212" t="s">
        <v>799</v>
      </c>
      <c r="CM37" s="205" t="s">
        <v>796</v>
      </c>
      <c r="CN37" s="77" t="s">
        <v>838</v>
      </c>
      <c r="CO37" s="77" t="s">
        <v>794</v>
      </c>
      <c r="CP37" s="205" t="s">
        <v>796</v>
      </c>
      <c r="CQ37" s="77" t="s">
        <v>805</v>
      </c>
      <c r="CR37" s="77" t="s">
        <v>798</v>
      </c>
      <c r="CS37" s="205" t="s">
        <v>821</v>
      </c>
      <c r="CT37" s="204" t="s">
        <v>799</v>
      </c>
      <c r="CU37" s="205" t="s">
        <v>796</v>
      </c>
      <c r="CV37" s="204" t="s">
        <v>799</v>
      </c>
      <c r="CW37" s="77" t="s">
        <v>812</v>
      </c>
      <c r="CX37" s="77" t="s">
        <v>822</v>
      </c>
      <c r="CY37" s="77" t="s">
        <v>794</v>
      </c>
      <c r="CZ37" s="206" t="s">
        <v>806</v>
      </c>
      <c r="DA37" s="77" t="s">
        <v>814</v>
      </c>
      <c r="DB37" s="77" t="s">
        <v>814</v>
      </c>
      <c r="DC37" s="204" t="s">
        <v>799</v>
      </c>
      <c r="DD37" s="77" t="s">
        <v>807</v>
      </c>
      <c r="DE37" s="204" t="s">
        <v>795</v>
      </c>
      <c r="DF37" s="204" t="s">
        <v>795</v>
      </c>
      <c r="DG37" s="77" t="s">
        <v>798</v>
      </c>
      <c r="DH37" s="217" t="s">
        <v>818</v>
      </c>
      <c r="DI37" s="217" t="s">
        <v>796</v>
      </c>
      <c r="DJ37" s="217" t="s">
        <v>796</v>
      </c>
      <c r="DK37" s="204" t="s">
        <v>795</v>
      </c>
      <c r="DL37" s="217" t="s">
        <v>818</v>
      </c>
      <c r="DM37" s="77" t="s">
        <v>807</v>
      </c>
      <c r="DN37" s="204" t="s">
        <v>806</v>
      </c>
      <c r="DO37" s="77" t="s">
        <v>794</v>
      </c>
      <c r="DP37" s="204" t="s">
        <v>801</v>
      </c>
      <c r="DQ37" s="77" t="s">
        <v>817</v>
      </c>
      <c r="DR37" s="204" t="s">
        <v>823</v>
      </c>
      <c r="DS37" s="217" t="s">
        <v>811</v>
      </c>
      <c r="DT37" s="217" t="s">
        <v>811</v>
      </c>
      <c r="DU37" s="77" t="s">
        <v>809</v>
      </c>
      <c r="DV37" s="77" t="s">
        <v>812</v>
      </c>
      <c r="DW37" s="77" t="s">
        <v>794</v>
      </c>
      <c r="DX37" s="204" t="s">
        <v>810</v>
      </c>
      <c r="DY37" s="77" t="s">
        <v>794</v>
      </c>
      <c r="DZ37" s="77" t="s">
        <v>809</v>
      </c>
      <c r="EA37" s="204" t="s">
        <v>801</v>
      </c>
      <c r="EB37" s="206" t="s">
        <v>806</v>
      </c>
      <c r="EC37" s="217" t="s">
        <v>796</v>
      </c>
      <c r="ED37" s="77" t="s">
        <v>819</v>
      </c>
      <c r="EE37" s="222" t="s">
        <v>799</v>
      </c>
      <c r="EF37" s="210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121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343"/>
      <c r="HM37" s="45"/>
      <c r="HN37" s="45"/>
      <c r="HO37" s="45"/>
      <c r="HP37" s="45"/>
      <c r="HQ37" s="45"/>
      <c r="HR37" s="45"/>
      <c r="HS37" s="45"/>
      <c r="HT37" s="45"/>
      <c r="HU37" s="343"/>
      <c r="HV37" s="343"/>
      <c r="HW37" s="45"/>
      <c r="HX37" s="45"/>
      <c r="HY37" s="45"/>
    </row>
    <row r="38" spans="1:233" ht="12" hidden="1">
      <c r="A38" s="105">
        <v>37</v>
      </c>
      <c r="B38" s="148" t="s">
        <v>438</v>
      </c>
      <c r="C38" s="84" t="s">
        <v>801</v>
      </c>
      <c r="D38" s="80" t="s">
        <v>811</v>
      </c>
      <c r="E38" s="142" t="s">
        <v>798</v>
      </c>
      <c r="F38" s="142" t="s">
        <v>805</v>
      </c>
      <c r="G38" s="79" t="s">
        <v>797</v>
      </c>
      <c r="H38" s="79" t="s">
        <v>801</v>
      </c>
      <c r="I38" s="79" t="s">
        <v>799</v>
      </c>
      <c r="J38" s="80" t="s">
        <v>796</v>
      </c>
      <c r="K38" s="80" t="s">
        <v>811</v>
      </c>
      <c r="L38" s="79" t="s">
        <v>823</v>
      </c>
      <c r="M38" s="79" t="s">
        <v>801</v>
      </c>
      <c r="N38" s="142" t="s">
        <v>807</v>
      </c>
      <c r="O38" s="142" t="s">
        <v>802</v>
      </c>
      <c r="P38" s="142" t="s">
        <v>802</v>
      </c>
      <c r="Q38" s="142" t="s">
        <v>809</v>
      </c>
      <c r="R38" s="142" t="s">
        <v>800</v>
      </c>
      <c r="S38" s="142" t="s">
        <v>814</v>
      </c>
      <c r="T38" s="142" t="s">
        <v>800</v>
      </c>
      <c r="U38" s="142" t="s">
        <v>794</v>
      </c>
      <c r="V38" s="142" t="s">
        <v>845</v>
      </c>
      <c r="W38" s="142" t="s">
        <v>802</v>
      </c>
      <c r="X38" s="79" t="s">
        <v>801</v>
      </c>
      <c r="Y38" s="79" t="s">
        <v>810</v>
      </c>
      <c r="Z38" s="80" t="s">
        <v>818</v>
      </c>
      <c r="AA38" s="142" t="s">
        <v>800</v>
      </c>
      <c r="AB38" s="142" t="s">
        <v>807</v>
      </c>
      <c r="AC38" s="142" t="s">
        <v>794</v>
      </c>
      <c r="AD38" s="142" t="s">
        <v>794</v>
      </c>
      <c r="AE38" s="80" t="s">
        <v>796</v>
      </c>
      <c r="AF38" s="79" t="s">
        <v>799</v>
      </c>
      <c r="AG38" s="142" t="s">
        <v>807</v>
      </c>
      <c r="AH38" s="79" t="s">
        <v>799</v>
      </c>
      <c r="AI38" s="80" t="s">
        <v>811</v>
      </c>
      <c r="AJ38" s="79" t="s">
        <v>801</v>
      </c>
      <c r="AK38" s="80" t="s">
        <v>811</v>
      </c>
      <c r="AL38" s="79" t="s">
        <v>801</v>
      </c>
      <c r="AM38" s="142" t="s">
        <v>814</v>
      </c>
      <c r="AN38" s="142" t="s">
        <v>800</v>
      </c>
      <c r="AO38" s="79" t="s">
        <v>801</v>
      </c>
      <c r="AP38" s="79" t="s">
        <v>803</v>
      </c>
      <c r="AQ38" s="80" t="s">
        <v>811</v>
      </c>
      <c r="AR38" s="142" t="s">
        <v>812</v>
      </c>
      <c r="AS38" s="79" t="s">
        <v>799</v>
      </c>
      <c r="AT38" s="79" t="s">
        <v>815</v>
      </c>
      <c r="AU38" s="79" t="s">
        <v>801</v>
      </c>
      <c r="AV38" s="142" t="s">
        <v>800</v>
      </c>
      <c r="AW38" s="142" t="s">
        <v>814</v>
      </c>
      <c r="AX38" s="79" t="s">
        <v>808</v>
      </c>
      <c r="AY38" s="142" t="s">
        <v>822</v>
      </c>
      <c r="AZ38" s="80" t="s">
        <v>811</v>
      </c>
      <c r="BA38" s="142" t="s">
        <v>794</v>
      </c>
      <c r="BB38" s="79" t="s">
        <v>815</v>
      </c>
      <c r="BC38" s="79" t="s">
        <v>801</v>
      </c>
      <c r="BD38" s="154" t="s">
        <v>814</v>
      </c>
      <c r="BE38" s="141" t="s">
        <v>805</v>
      </c>
      <c r="BF38" s="79" t="s">
        <v>799</v>
      </c>
      <c r="BG38" s="142" t="s">
        <v>794</v>
      </c>
      <c r="BH38" s="79" t="s">
        <v>797</v>
      </c>
      <c r="BI38" s="142" t="s">
        <v>800</v>
      </c>
      <c r="BJ38" s="142" t="s">
        <v>794</v>
      </c>
      <c r="BK38" s="79" t="s">
        <v>801</v>
      </c>
      <c r="BL38" s="80" t="s">
        <v>811</v>
      </c>
      <c r="BM38" s="80" t="s">
        <v>796</v>
      </c>
      <c r="BN38" s="79" t="s">
        <v>806</v>
      </c>
      <c r="BO38" s="79" t="s">
        <v>797</v>
      </c>
      <c r="BP38" s="142" t="s">
        <v>800</v>
      </c>
      <c r="BQ38" s="79" t="s">
        <v>795</v>
      </c>
      <c r="BR38" s="80" t="s">
        <v>796</v>
      </c>
      <c r="BS38" s="142" t="s">
        <v>805</v>
      </c>
      <c r="BT38" s="142" t="s">
        <v>805</v>
      </c>
      <c r="BU38" s="142" t="s">
        <v>794</v>
      </c>
      <c r="BV38" s="142" t="s">
        <v>805</v>
      </c>
      <c r="BW38" s="79" t="s">
        <v>799</v>
      </c>
      <c r="BX38" s="79" t="s">
        <v>806</v>
      </c>
      <c r="BY38" s="79" t="s">
        <v>806</v>
      </c>
      <c r="BZ38" s="142" t="s">
        <v>814</v>
      </c>
      <c r="CA38" s="80" t="s">
        <v>811</v>
      </c>
      <c r="CB38" s="80" t="s">
        <v>796</v>
      </c>
      <c r="CC38" s="142" t="s">
        <v>807</v>
      </c>
      <c r="CD38" s="79" t="s">
        <v>808</v>
      </c>
      <c r="CE38" s="80" t="s">
        <v>796</v>
      </c>
      <c r="CF38" s="80" t="s">
        <v>796</v>
      </c>
      <c r="CG38" s="79" t="s">
        <v>797</v>
      </c>
      <c r="CH38" s="79" t="s">
        <v>806</v>
      </c>
      <c r="CI38" s="80" t="s">
        <v>796</v>
      </c>
      <c r="CJ38" s="79" t="s">
        <v>808</v>
      </c>
      <c r="CK38" s="208" t="s">
        <v>800</v>
      </c>
      <c r="CL38" s="210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211"/>
      <c r="EF38" s="210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121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343"/>
      <c r="HM38" s="45"/>
      <c r="HN38" s="45"/>
      <c r="HO38" s="45"/>
      <c r="HP38" s="45"/>
      <c r="HQ38" s="45"/>
      <c r="HR38" s="45"/>
      <c r="HS38" s="45"/>
      <c r="HT38" s="45"/>
      <c r="HU38" s="343"/>
      <c r="HV38" s="343"/>
      <c r="HW38" s="45"/>
      <c r="HX38" s="45"/>
      <c r="HY38" s="45"/>
    </row>
    <row r="39" spans="1:233" ht="12" hidden="1">
      <c r="A39" s="105">
        <v>38</v>
      </c>
      <c r="B39" s="148" t="s">
        <v>434</v>
      </c>
      <c r="C39" s="153" t="s">
        <v>794</v>
      </c>
      <c r="D39" s="142" t="s">
        <v>794</v>
      </c>
      <c r="E39" s="79" t="s">
        <v>797</v>
      </c>
      <c r="F39" s="142" t="s">
        <v>794</v>
      </c>
      <c r="G39" s="142" t="s">
        <v>809</v>
      </c>
      <c r="H39" s="142" t="s">
        <v>802</v>
      </c>
      <c r="I39" s="142" t="s">
        <v>802</v>
      </c>
      <c r="J39" s="142" t="s">
        <v>794</v>
      </c>
      <c r="K39" s="79" t="s">
        <v>806</v>
      </c>
      <c r="L39" s="79" t="s">
        <v>813</v>
      </c>
      <c r="M39" s="80" t="s">
        <v>821</v>
      </c>
      <c r="N39" s="142" t="s">
        <v>794</v>
      </c>
      <c r="O39" s="142" t="s">
        <v>807</v>
      </c>
      <c r="P39" s="79" t="s">
        <v>810</v>
      </c>
      <c r="Q39" s="79" t="s">
        <v>799</v>
      </c>
      <c r="R39" s="79" t="s">
        <v>806</v>
      </c>
      <c r="S39" s="79" t="s">
        <v>808</v>
      </c>
      <c r="T39" s="80" t="s">
        <v>811</v>
      </c>
      <c r="U39" s="79" t="s">
        <v>799</v>
      </c>
      <c r="V39" s="79" t="s">
        <v>815</v>
      </c>
      <c r="W39" s="142" t="s">
        <v>800</v>
      </c>
      <c r="X39" s="79" t="s">
        <v>816</v>
      </c>
      <c r="Y39" s="79" t="s">
        <v>815</v>
      </c>
      <c r="Z39" s="142" t="s">
        <v>798</v>
      </c>
      <c r="AA39" s="142" t="s">
        <v>802</v>
      </c>
      <c r="AB39" s="80" t="s">
        <v>811</v>
      </c>
      <c r="AC39" s="79" t="s">
        <v>799</v>
      </c>
      <c r="AD39" s="142" t="s">
        <v>798</v>
      </c>
      <c r="AE39" s="80" t="s">
        <v>796</v>
      </c>
      <c r="AF39" s="142" t="s">
        <v>812</v>
      </c>
      <c r="AG39" s="79" t="s">
        <v>815</v>
      </c>
      <c r="AH39" s="142" t="s">
        <v>794</v>
      </c>
      <c r="AI39" s="142" t="s">
        <v>794</v>
      </c>
      <c r="AJ39" s="142" t="s">
        <v>794</v>
      </c>
      <c r="AK39" s="80" t="s">
        <v>796</v>
      </c>
      <c r="AL39" s="142" t="s">
        <v>798</v>
      </c>
      <c r="AM39" s="142" t="s">
        <v>817</v>
      </c>
      <c r="AN39" s="142" t="s">
        <v>798</v>
      </c>
      <c r="AO39" s="142" t="s">
        <v>807</v>
      </c>
      <c r="AP39" s="142" t="s">
        <v>804</v>
      </c>
      <c r="AQ39" s="79" t="s">
        <v>801</v>
      </c>
      <c r="AR39" s="80" t="s">
        <v>811</v>
      </c>
      <c r="AS39" s="79" t="s">
        <v>823</v>
      </c>
      <c r="AT39" s="80" t="s">
        <v>796</v>
      </c>
      <c r="AU39" s="79" t="s">
        <v>813</v>
      </c>
      <c r="AV39" s="142" t="s">
        <v>794</v>
      </c>
      <c r="AW39" s="142" t="s">
        <v>819</v>
      </c>
      <c r="AX39" s="142" t="s">
        <v>794</v>
      </c>
      <c r="AY39" s="79" t="s">
        <v>806</v>
      </c>
      <c r="AZ39" s="142" t="s">
        <v>802</v>
      </c>
      <c r="BA39" s="79" t="s">
        <v>808</v>
      </c>
      <c r="BB39" s="142" t="s">
        <v>814</v>
      </c>
      <c r="BC39" s="142" t="s">
        <v>814</v>
      </c>
      <c r="BD39" s="154" t="s">
        <v>805</v>
      </c>
      <c r="BE39" s="107" t="s">
        <v>799</v>
      </c>
      <c r="BF39" s="142" t="s">
        <v>805</v>
      </c>
      <c r="BG39" s="142" t="s">
        <v>807</v>
      </c>
      <c r="BH39" s="80" t="s">
        <v>818</v>
      </c>
      <c r="BI39" s="142" t="s">
        <v>798</v>
      </c>
      <c r="BJ39" s="79" t="s">
        <v>799</v>
      </c>
      <c r="BK39" s="142" t="s">
        <v>794</v>
      </c>
      <c r="BL39" s="80" t="s">
        <v>811</v>
      </c>
      <c r="BM39" s="142" t="s">
        <v>794</v>
      </c>
      <c r="BN39" s="142" t="s">
        <v>800</v>
      </c>
      <c r="BO39" s="79" t="s">
        <v>799</v>
      </c>
      <c r="BP39" s="142" t="s">
        <v>798</v>
      </c>
      <c r="BQ39" s="142" t="s">
        <v>794</v>
      </c>
      <c r="BR39" s="80" t="s">
        <v>796</v>
      </c>
      <c r="BS39" s="79" t="s">
        <v>806</v>
      </c>
      <c r="BT39" s="80" t="s">
        <v>796</v>
      </c>
      <c r="BU39" s="142" t="s">
        <v>812</v>
      </c>
      <c r="BV39" s="142" t="s">
        <v>794</v>
      </c>
      <c r="BW39" s="80" t="s">
        <v>796</v>
      </c>
      <c r="BX39" s="80" t="s">
        <v>811</v>
      </c>
      <c r="BY39" s="142" t="s">
        <v>798</v>
      </c>
      <c r="BZ39" s="142" t="s">
        <v>807</v>
      </c>
      <c r="CA39" s="142" t="s">
        <v>794</v>
      </c>
      <c r="CB39" s="79" t="s">
        <v>795</v>
      </c>
      <c r="CC39" s="79" t="s">
        <v>799</v>
      </c>
      <c r="CD39" s="142" t="s">
        <v>794</v>
      </c>
      <c r="CE39" s="79" t="s">
        <v>806</v>
      </c>
      <c r="CF39" s="142" t="s">
        <v>800</v>
      </c>
      <c r="CG39" s="80" t="s">
        <v>818</v>
      </c>
      <c r="CH39" s="79" t="s">
        <v>815</v>
      </c>
      <c r="CI39" s="79" t="s">
        <v>795</v>
      </c>
      <c r="CJ39" s="80" t="s">
        <v>811</v>
      </c>
      <c r="CK39" s="158" t="s">
        <v>821</v>
      </c>
      <c r="CL39" s="210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211"/>
      <c r="EF39" s="210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121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343"/>
      <c r="HM39" s="45"/>
      <c r="HN39" s="45"/>
      <c r="HO39" s="45"/>
      <c r="HP39" s="45"/>
      <c r="HQ39" s="45"/>
      <c r="HR39" s="45"/>
      <c r="HS39" s="45"/>
      <c r="HT39" s="45"/>
      <c r="HU39" s="343"/>
      <c r="HV39" s="343"/>
      <c r="HW39" s="45"/>
      <c r="HX39" s="45"/>
      <c r="HY39" s="45"/>
    </row>
    <row r="40" spans="1:233" ht="12" hidden="1">
      <c r="A40" s="105">
        <v>39</v>
      </c>
      <c r="B40" s="148" t="s">
        <v>246</v>
      </c>
      <c r="C40" s="153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54"/>
      <c r="BE40" s="107" t="s">
        <v>806</v>
      </c>
      <c r="BF40" s="142" t="s">
        <v>807</v>
      </c>
      <c r="BG40" s="79" t="s">
        <v>808</v>
      </c>
      <c r="BH40" s="142" t="s">
        <v>794</v>
      </c>
      <c r="BI40" s="79" t="s">
        <v>801</v>
      </c>
      <c r="BJ40" s="142" t="s">
        <v>800</v>
      </c>
      <c r="BK40" s="142" t="s">
        <v>802</v>
      </c>
      <c r="BL40" s="142" t="s">
        <v>794</v>
      </c>
      <c r="BM40" s="142" t="s">
        <v>800</v>
      </c>
      <c r="BN40" s="142" t="s">
        <v>805</v>
      </c>
      <c r="BO40" s="80" t="s">
        <v>811</v>
      </c>
      <c r="BP40" s="80" t="s">
        <v>796</v>
      </c>
      <c r="BQ40" s="79" t="s">
        <v>806</v>
      </c>
      <c r="BR40" s="142" t="s">
        <v>800</v>
      </c>
      <c r="BS40" s="142" t="s">
        <v>805</v>
      </c>
      <c r="BT40" s="80" t="s">
        <v>796</v>
      </c>
      <c r="BU40" s="142" t="s">
        <v>809</v>
      </c>
      <c r="BV40" s="142" t="s">
        <v>807</v>
      </c>
      <c r="BW40" s="142" t="s">
        <v>807</v>
      </c>
      <c r="BX40" s="142" t="s">
        <v>812</v>
      </c>
      <c r="BY40" s="79" t="s">
        <v>806</v>
      </c>
      <c r="BZ40" s="142" t="s">
        <v>845</v>
      </c>
      <c r="CA40" s="80" t="s">
        <v>811</v>
      </c>
      <c r="CB40" s="79" t="s">
        <v>797</v>
      </c>
      <c r="CC40" s="142" t="s">
        <v>800</v>
      </c>
      <c r="CD40" s="142" t="s">
        <v>805</v>
      </c>
      <c r="CE40" s="142" t="s">
        <v>807</v>
      </c>
      <c r="CF40" s="142" t="s">
        <v>794</v>
      </c>
      <c r="CG40" s="142" t="s">
        <v>798</v>
      </c>
      <c r="CH40" s="142" t="s">
        <v>814</v>
      </c>
      <c r="CI40" s="142" t="s">
        <v>812</v>
      </c>
      <c r="CJ40" s="79" t="s">
        <v>799</v>
      </c>
      <c r="CK40" s="157" t="s">
        <v>797</v>
      </c>
      <c r="CL40" s="210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211"/>
      <c r="EF40" s="210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121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343"/>
      <c r="HM40" s="45"/>
      <c r="HN40" s="45"/>
      <c r="HO40" s="45"/>
      <c r="HP40" s="45"/>
      <c r="HQ40" s="45"/>
      <c r="HR40" s="45"/>
      <c r="HS40" s="45"/>
      <c r="HT40" s="45"/>
      <c r="HU40" s="343"/>
      <c r="HV40" s="343"/>
      <c r="HW40" s="45"/>
      <c r="HX40" s="45"/>
      <c r="HY40" s="45"/>
    </row>
    <row r="41" spans="1:233" ht="12" hidden="1">
      <c r="A41" s="105">
        <v>40</v>
      </c>
      <c r="B41" s="148" t="s">
        <v>245</v>
      </c>
      <c r="C41" s="153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54"/>
      <c r="BE41" s="141" t="s">
        <v>794</v>
      </c>
      <c r="BF41" s="79" t="s">
        <v>806</v>
      </c>
      <c r="BG41" s="80" t="s">
        <v>796</v>
      </c>
      <c r="BH41" s="142" t="s">
        <v>794</v>
      </c>
      <c r="BI41" s="80" t="s">
        <v>796</v>
      </c>
      <c r="BJ41" s="142" t="s">
        <v>807</v>
      </c>
      <c r="BK41" s="79" t="s">
        <v>799</v>
      </c>
      <c r="BL41" s="142" t="s">
        <v>809</v>
      </c>
      <c r="BM41" s="142" t="s">
        <v>812</v>
      </c>
      <c r="BN41" s="80" t="s">
        <v>796</v>
      </c>
      <c r="BO41" s="142" t="s">
        <v>798</v>
      </c>
      <c r="BP41" s="80" t="s">
        <v>796</v>
      </c>
      <c r="BQ41" s="80" t="s">
        <v>796</v>
      </c>
      <c r="BR41" s="142" t="s">
        <v>798</v>
      </c>
      <c r="BS41" s="79" t="s">
        <v>813</v>
      </c>
      <c r="BT41" s="142" t="s">
        <v>814</v>
      </c>
      <c r="BU41" s="79" t="s">
        <v>797</v>
      </c>
      <c r="BV41" s="80" t="s">
        <v>796</v>
      </c>
      <c r="BW41" s="80" t="s">
        <v>796</v>
      </c>
      <c r="BX41" s="79" t="s">
        <v>808</v>
      </c>
      <c r="BY41" s="79" t="s">
        <v>799</v>
      </c>
      <c r="BZ41" s="142" t="s">
        <v>812</v>
      </c>
      <c r="CA41" s="80" t="s">
        <v>811</v>
      </c>
      <c r="CB41" s="79" t="s">
        <v>795</v>
      </c>
      <c r="CC41" s="142" t="s">
        <v>807</v>
      </c>
      <c r="CD41" s="142" t="s">
        <v>805</v>
      </c>
      <c r="CE41" s="80" t="s">
        <v>796</v>
      </c>
      <c r="CF41" s="79" t="s">
        <v>815</v>
      </c>
      <c r="CG41" s="142" t="s">
        <v>812</v>
      </c>
      <c r="CH41" s="142" t="s">
        <v>794</v>
      </c>
      <c r="CI41" s="80" t="s">
        <v>811</v>
      </c>
      <c r="CJ41" s="80" t="s">
        <v>796</v>
      </c>
      <c r="CK41" s="157" t="s">
        <v>799</v>
      </c>
      <c r="CL41" s="210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211"/>
      <c r="EF41" s="210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121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343"/>
      <c r="HM41" s="45"/>
      <c r="HN41" s="45"/>
      <c r="HO41" s="45"/>
      <c r="HP41" s="45"/>
      <c r="HQ41" s="45"/>
      <c r="HR41" s="45"/>
      <c r="HS41" s="45"/>
      <c r="HT41" s="45"/>
      <c r="HU41" s="343"/>
      <c r="HV41" s="343"/>
      <c r="HW41" s="45"/>
      <c r="HX41" s="45"/>
      <c r="HY41" s="45"/>
    </row>
    <row r="42" spans="1:233" ht="12" hidden="1">
      <c r="A42" s="105">
        <v>41</v>
      </c>
      <c r="B42" s="148" t="s">
        <v>445</v>
      </c>
      <c r="C42" s="82" t="s">
        <v>811</v>
      </c>
      <c r="D42" s="77" t="s">
        <v>800</v>
      </c>
      <c r="E42" s="79" t="s">
        <v>799</v>
      </c>
      <c r="F42" s="80" t="s">
        <v>811</v>
      </c>
      <c r="G42" s="77" t="s">
        <v>805</v>
      </c>
      <c r="H42" s="79" t="s">
        <v>801</v>
      </c>
      <c r="I42" s="77" t="s">
        <v>800</v>
      </c>
      <c r="J42" s="79" t="s">
        <v>795</v>
      </c>
      <c r="K42" s="79" t="s">
        <v>808</v>
      </c>
      <c r="L42" s="80" t="s">
        <v>811</v>
      </c>
      <c r="M42" s="80" t="s">
        <v>796</v>
      </c>
      <c r="N42" s="79" t="s">
        <v>808</v>
      </c>
      <c r="O42" s="77" t="s">
        <v>805</v>
      </c>
      <c r="P42" s="79" t="s">
        <v>820</v>
      </c>
      <c r="Q42" s="79" t="s">
        <v>801</v>
      </c>
      <c r="R42" s="79" t="s">
        <v>801</v>
      </c>
      <c r="S42" s="77" t="s">
        <v>807</v>
      </c>
      <c r="T42" s="80" t="s">
        <v>796</v>
      </c>
      <c r="U42" s="79" t="s">
        <v>797</v>
      </c>
      <c r="V42" s="79" t="s">
        <v>808</v>
      </c>
      <c r="W42" s="79" t="s">
        <v>797</v>
      </c>
      <c r="X42" s="77" t="s">
        <v>794</v>
      </c>
      <c r="Y42" s="79" t="s">
        <v>816</v>
      </c>
      <c r="Z42" s="79" t="s">
        <v>801</v>
      </c>
      <c r="AA42" s="77" t="s">
        <v>807</v>
      </c>
      <c r="AB42" s="80" t="s">
        <v>811</v>
      </c>
      <c r="AC42" s="79" t="s">
        <v>801</v>
      </c>
      <c r="AD42" s="79" t="s">
        <v>799</v>
      </c>
      <c r="AE42" s="79" t="s">
        <v>813</v>
      </c>
      <c r="AF42" s="79" t="s">
        <v>795</v>
      </c>
      <c r="AG42" s="79" t="s">
        <v>801</v>
      </c>
      <c r="AH42" s="79" t="s">
        <v>799</v>
      </c>
      <c r="AI42" s="77" t="s">
        <v>807</v>
      </c>
      <c r="AJ42" s="79" t="s">
        <v>808</v>
      </c>
      <c r="AK42" s="79" t="s">
        <v>806</v>
      </c>
      <c r="AL42" s="80" t="s">
        <v>796</v>
      </c>
      <c r="AM42" s="77" t="s">
        <v>800</v>
      </c>
      <c r="AN42" s="80" t="s">
        <v>811</v>
      </c>
      <c r="AO42" s="79" t="s">
        <v>801</v>
      </c>
      <c r="AP42" s="79" t="s">
        <v>837</v>
      </c>
      <c r="AQ42" s="80" t="s">
        <v>818</v>
      </c>
      <c r="AR42" s="80" t="s">
        <v>821</v>
      </c>
      <c r="AS42" s="79" t="s">
        <v>815</v>
      </c>
      <c r="AT42" s="80" t="s">
        <v>796</v>
      </c>
      <c r="AU42" s="77" t="s">
        <v>805</v>
      </c>
      <c r="AV42" s="80" t="s">
        <v>796</v>
      </c>
      <c r="AW42" s="79" t="s">
        <v>820</v>
      </c>
      <c r="AX42" s="77" t="s">
        <v>807</v>
      </c>
      <c r="AY42" s="80" t="s">
        <v>796</v>
      </c>
      <c r="AZ42" s="79" t="s">
        <v>801</v>
      </c>
      <c r="BA42" s="79" t="s">
        <v>799</v>
      </c>
      <c r="BB42" s="79" t="s">
        <v>799</v>
      </c>
      <c r="BC42" s="77" t="s">
        <v>800</v>
      </c>
      <c r="BD42" s="85" t="s">
        <v>806</v>
      </c>
      <c r="BE42" s="109" t="s">
        <v>818</v>
      </c>
      <c r="BF42" s="80" t="s">
        <v>796</v>
      </c>
      <c r="BG42" s="79" t="s">
        <v>795</v>
      </c>
      <c r="BH42" s="80" t="s">
        <v>811</v>
      </c>
      <c r="BI42" s="80" t="s">
        <v>796</v>
      </c>
      <c r="BJ42" s="77" t="s">
        <v>800</v>
      </c>
      <c r="BK42" s="79" t="s">
        <v>806</v>
      </c>
      <c r="BL42" s="79" t="s">
        <v>813</v>
      </c>
      <c r="BM42" s="77" t="s">
        <v>802</v>
      </c>
      <c r="BN42" s="79" t="s">
        <v>806</v>
      </c>
      <c r="BO42" s="80" t="s">
        <v>821</v>
      </c>
      <c r="BP42" s="77" t="s">
        <v>805</v>
      </c>
      <c r="BQ42" s="79" t="s">
        <v>799</v>
      </c>
      <c r="BR42" s="77" t="s">
        <v>812</v>
      </c>
      <c r="BS42" s="77" t="s">
        <v>800</v>
      </c>
      <c r="BT42" s="79" t="s">
        <v>795</v>
      </c>
      <c r="BU42" s="79" t="s">
        <v>799</v>
      </c>
      <c r="BV42" s="77" t="s">
        <v>805</v>
      </c>
      <c r="BW42" s="77" t="s">
        <v>805</v>
      </c>
      <c r="BX42" s="79" t="s">
        <v>806</v>
      </c>
      <c r="BY42" s="79" t="s">
        <v>806</v>
      </c>
      <c r="BZ42" s="80" t="s">
        <v>818</v>
      </c>
      <c r="CA42" s="79" t="s">
        <v>795</v>
      </c>
      <c r="CB42" s="77" t="s">
        <v>800</v>
      </c>
      <c r="CC42" s="79" t="s">
        <v>808</v>
      </c>
      <c r="CD42" s="79" t="s">
        <v>806</v>
      </c>
      <c r="CE42" s="80" t="s">
        <v>818</v>
      </c>
      <c r="CF42" s="79" t="s">
        <v>799</v>
      </c>
      <c r="CG42" s="80" t="s">
        <v>796</v>
      </c>
      <c r="CH42" s="79" t="s">
        <v>795</v>
      </c>
      <c r="CI42" s="77" t="s">
        <v>807</v>
      </c>
      <c r="CJ42" s="77" t="s">
        <v>805</v>
      </c>
      <c r="CK42" s="158" t="s">
        <v>811</v>
      </c>
      <c r="CL42" s="210" t="s">
        <v>800</v>
      </c>
      <c r="CM42" s="205" t="s">
        <v>796</v>
      </c>
      <c r="CN42" s="77" t="s">
        <v>807</v>
      </c>
      <c r="CO42" s="205" t="s">
        <v>811</v>
      </c>
      <c r="CP42" s="205" t="s">
        <v>821</v>
      </c>
      <c r="CQ42" s="205" t="s">
        <v>796</v>
      </c>
      <c r="CR42" s="204" t="s">
        <v>813</v>
      </c>
      <c r="CS42" s="77" t="s">
        <v>798</v>
      </c>
      <c r="CT42" s="77" t="s">
        <v>794</v>
      </c>
      <c r="CU42" s="205" t="s">
        <v>796</v>
      </c>
      <c r="CV42" s="204" t="s">
        <v>799</v>
      </c>
      <c r="CW42" s="204" t="s">
        <v>813</v>
      </c>
      <c r="CX42" s="77" t="s">
        <v>794</v>
      </c>
      <c r="CY42" s="77" t="s">
        <v>798</v>
      </c>
      <c r="CZ42" s="86" t="s">
        <v>805</v>
      </c>
      <c r="DA42" s="204" t="s">
        <v>808</v>
      </c>
      <c r="DB42" s="205" t="s">
        <v>796</v>
      </c>
      <c r="DC42" s="205" t="s">
        <v>821</v>
      </c>
      <c r="DD42" s="204" t="s">
        <v>806</v>
      </c>
      <c r="DE42" s="77" t="s">
        <v>794</v>
      </c>
      <c r="DF42" s="77" t="s">
        <v>802</v>
      </c>
      <c r="DG42" s="86" t="s">
        <v>805</v>
      </c>
      <c r="DH42" s="204" t="s">
        <v>801</v>
      </c>
      <c r="DI42" s="204" t="s">
        <v>797</v>
      </c>
      <c r="DJ42" s="77" t="s">
        <v>798</v>
      </c>
      <c r="DK42" s="77" t="s">
        <v>798</v>
      </c>
      <c r="DL42" s="204" t="s">
        <v>799</v>
      </c>
      <c r="DM42" s="204" t="s">
        <v>799</v>
      </c>
      <c r="DN42" s="204" t="s">
        <v>795</v>
      </c>
      <c r="DO42" s="77" t="s">
        <v>798</v>
      </c>
      <c r="DP42" s="204" t="s">
        <v>808</v>
      </c>
      <c r="DQ42" s="86" t="s">
        <v>805</v>
      </c>
      <c r="DR42" s="86" t="s">
        <v>805</v>
      </c>
      <c r="DS42" s="86" t="s">
        <v>805</v>
      </c>
      <c r="DT42" s="86" t="s">
        <v>805</v>
      </c>
      <c r="DU42" s="86" t="s">
        <v>805</v>
      </c>
      <c r="DV42" s="86" t="s">
        <v>805</v>
      </c>
      <c r="DW42" s="86" t="s">
        <v>805</v>
      </c>
      <c r="DX42" s="86" t="s">
        <v>805</v>
      </c>
      <c r="DY42" s="86" t="s">
        <v>805</v>
      </c>
      <c r="DZ42" s="86" t="s">
        <v>805</v>
      </c>
      <c r="EA42" s="86" t="s">
        <v>805</v>
      </c>
      <c r="EB42" s="86" t="s">
        <v>805</v>
      </c>
      <c r="EC42" s="86" t="s">
        <v>805</v>
      </c>
      <c r="ED42" s="86" t="s">
        <v>805</v>
      </c>
      <c r="EE42" s="216" t="s">
        <v>805</v>
      </c>
      <c r="EF42" s="210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121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343"/>
      <c r="HM42" s="45"/>
      <c r="HN42" s="45"/>
      <c r="HO42" s="45"/>
      <c r="HP42" s="45"/>
      <c r="HQ42" s="45"/>
      <c r="HR42" s="45"/>
      <c r="HS42" s="45"/>
      <c r="HT42" s="45"/>
      <c r="HU42" s="343"/>
      <c r="HV42" s="343"/>
      <c r="HW42" s="45"/>
      <c r="HX42" s="45"/>
      <c r="HY42" s="45"/>
    </row>
    <row r="43" spans="1:233" ht="12" hidden="1">
      <c r="A43" s="105">
        <v>42</v>
      </c>
      <c r="B43" s="148" t="s">
        <v>446</v>
      </c>
      <c r="C43" s="82" t="s">
        <v>818</v>
      </c>
      <c r="D43" s="79" t="s">
        <v>795</v>
      </c>
      <c r="E43" s="80" t="s">
        <v>811</v>
      </c>
      <c r="F43" s="79" t="s">
        <v>826</v>
      </c>
      <c r="G43" s="77" t="s">
        <v>798</v>
      </c>
      <c r="H43" s="79" t="s">
        <v>801</v>
      </c>
      <c r="I43" s="77" t="s">
        <v>800</v>
      </c>
      <c r="J43" s="77" t="s">
        <v>812</v>
      </c>
      <c r="K43" s="79" t="s">
        <v>795</v>
      </c>
      <c r="L43" s="80" t="s">
        <v>811</v>
      </c>
      <c r="M43" s="77" t="s">
        <v>802</v>
      </c>
      <c r="N43" s="77" t="s">
        <v>807</v>
      </c>
      <c r="O43" s="79" t="s">
        <v>806</v>
      </c>
      <c r="P43" s="79" t="s">
        <v>795</v>
      </c>
      <c r="Q43" s="79" t="s">
        <v>806</v>
      </c>
      <c r="R43" s="79" t="s">
        <v>808</v>
      </c>
      <c r="S43" s="79" t="s">
        <v>795</v>
      </c>
      <c r="T43" s="79" t="s">
        <v>801</v>
      </c>
      <c r="U43" s="79" t="s">
        <v>808</v>
      </c>
      <c r="V43" s="79" t="s">
        <v>795</v>
      </c>
      <c r="W43" s="79" t="s">
        <v>801</v>
      </c>
      <c r="X43" s="77" t="s">
        <v>800</v>
      </c>
      <c r="Y43" s="77" t="s">
        <v>794</v>
      </c>
      <c r="Z43" s="77" t="s">
        <v>798</v>
      </c>
      <c r="AA43" s="77" t="s">
        <v>814</v>
      </c>
      <c r="AB43" s="80" t="s">
        <v>796</v>
      </c>
      <c r="AC43" s="79" t="s">
        <v>799</v>
      </c>
      <c r="AD43" s="79" t="s">
        <v>799</v>
      </c>
      <c r="AE43" s="79" t="s">
        <v>823</v>
      </c>
      <c r="AF43" s="80" t="s">
        <v>811</v>
      </c>
      <c r="AG43" s="79" t="s">
        <v>813</v>
      </c>
      <c r="AH43" s="77" t="s">
        <v>800</v>
      </c>
      <c r="AI43" s="79" t="s">
        <v>799</v>
      </c>
      <c r="AJ43" s="79" t="s">
        <v>795</v>
      </c>
      <c r="AK43" s="79" t="s">
        <v>806</v>
      </c>
      <c r="AL43" s="77" t="s">
        <v>794</v>
      </c>
      <c r="AM43" s="77" t="s">
        <v>812</v>
      </c>
      <c r="AN43" s="80" t="s">
        <v>796</v>
      </c>
      <c r="AO43" s="77" t="s">
        <v>807</v>
      </c>
      <c r="AP43" s="79" t="s">
        <v>795</v>
      </c>
      <c r="AQ43" s="80" t="s">
        <v>811</v>
      </c>
      <c r="AR43" s="79" t="s">
        <v>799</v>
      </c>
      <c r="AS43" s="79" t="s">
        <v>799</v>
      </c>
      <c r="AT43" s="79" t="s">
        <v>815</v>
      </c>
      <c r="AU43" s="79" t="s">
        <v>806</v>
      </c>
      <c r="AV43" s="80" t="s">
        <v>818</v>
      </c>
      <c r="AW43" s="77" t="s">
        <v>814</v>
      </c>
      <c r="AX43" s="80" t="s">
        <v>811</v>
      </c>
      <c r="AY43" s="77" t="s">
        <v>805</v>
      </c>
      <c r="AZ43" s="80" t="s">
        <v>811</v>
      </c>
      <c r="BA43" s="79" t="s">
        <v>813</v>
      </c>
      <c r="BB43" s="79" t="s">
        <v>799</v>
      </c>
      <c r="BC43" s="77" t="s">
        <v>814</v>
      </c>
      <c r="BD43" s="81" t="s">
        <v>796</v>
      </c>
      <c r="BE43" s="108" t="s">
        <v>798</v>
      </c>
      <c r="BF43" s="79" t="s">
        <v>799</v>
      </c>
      <c r="BG43" s="80" t="s">
        <v>818</v>
      </c>
      <c r="BH43" s="79" t="s">
        <v>808</v>
      </c>
      <c r="BI43" s="80" t="s">
        <v>811</v>
      </c>
      <c r="BJ43" s="79" t="s">
        <v>808</v>
      </c>
      <c r="BK43" s="80" t="s">
        <v>818</v>
      </c>
      <c r="BL43" s="77" t="s">
        <v>809</v>
      </c>
      <c r="BM43" s="79" t="s">
        <v>801</v>
      </c>
      <c r="BN43" s="79" t="s">
        <v>801</v>
      </c>
      <c r="BO43" s="79" t="s">
        <v>810</v>
      </c>
      <c r="BP43" s="77" t="s">
        <v>812</v>
      </c>
      <c r="BQ43" s="77" t="s">
        <v>807</v>
      </c>
      <c r="BR43" s="77" t="s">
        <v>798</v>
      </c>
      <c r="BS43" s="79" t="s">
        <v>806</v>
      </c>
      <c r="BT43" s="79" t="s">
        <v>806</v>
      </c>
      <c r="BU43" s="80" t="s">
        <v>796</v>
      </c>
      <c r="BV43" s="79" t="s">
        <v>797</v>
      </c>
      <c r="BW43" s="80" t="s">
        <v>796</v>
      </c>
      <c r="BX43" s="142" t="s">
        <v>800</v>
      </c>
      <c r="BY43" s="80" t="s">
        <v>811</v>
      </c>
      <c r="BZ43" s="79" t="s">
        <v>808</v>
      </c>
      <c r="CA43" s="80" t="s">
        <v>811</v>
      </c>
      <c r="CB43" s="77" t="s">
        <v>798</v>
      </c>
      <c r="CC43" s="80" t="s">
        <v>818</v>
      </c>
      <c r="CD43" s="77" t="s">
        <v>807</v>
      </c>
      <c r="CE43" s="77" t="s">
        <v>805</v>
      </c>
      <c r="CF43" s="77" t="s">
        <v>814</v>
      </c>
      <c r="CG43" s="80" t="s">
        <v>796</v>
      </c>
      <c r="CH43" s="80" t="s">
        <v>811</v>
      </c>
      <c r="CI43" s="77" t="s">
        <v>794</v>
      </c>
      <c r="CJ43" s="79" t="s">
        <v>806</v>
      </c>
      <c r="CK43" s="157" t="s">
        <v>808</v>
      </c>
      <c r="CL43" s="210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211"/>
      <c r="EF43" s="210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121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343"/>
      <c r="HM43" s="45"/>
      <c r="HN43" s="45"/>
      <c r="HO43" s="45"/>
      <c r="HP43" s="45"/>
      <c r="HQ43" s="45"/>
      <c r="HR43" s="45"/>
      <c r="HS43" s="45"/>
      <c r="HT43" s="45"/>
      <c r="HU43" s="343"/>
      <c r="HV43" s="343"/>
      <c r="HW43" s="45"/>
      <c r="HX43" s="45"/>
      <c r="HY43" s="45"/>
    </row>
    <row r="44" spans="1:233" ht="12">
      <c r="A44" s="105">
        <v>43</v>
      </c>
      <c r="B44" s="148" t="s">
        <v>443</v>
      </c>
      <c r="C44" s="84" t="s">
        <v>795</v>
      </c>
      <c r="D44" s="79" t="s">
        <v>799</v>
      </c>
      <c r="E44" s="79" t="s">
        <v>808</v>
      </c>
      <c r="F44" s="79" t="s">
        <v>803</v>
      </c>
      <c r="G44" s="79" t="s">
        <v>801</v>
      </c>
      <c r="H44" s="77" t="s">
        <v>802</v>
      </c>
      <c r="I44" s="79" t="s">
        <v>801</v>
      </c>
      <c r="J44" s="79" t="s">
        <v>795</v>
      </c>
      <c r="K44" s="77" t="s">
        <v>794</v>
      </c>
      <c r="L44" s="77" t="s">
        <v>807</v>
      </c>
      <c r="M44" s="80" t="s">
        <v>796</v>
      </c>
      <c r="N44" s="77" t="s">
        <v>805</v>
      </c>
      <c r="O44" s="77" t="s">
        <v>794</v>
      </c>
      <c r="P44" s="77" t="s">
        <v>800</v>
      </c>
      <c r="Q44" s="79" t="s">
        <v>799</v>
      </c>
      <c r="R44" s="80" t="s">
        <v>811</v>
      </c>
      <c r="S44" s="80" t="s">
        <v>811</v>
      </c>
      <c r="T44" s="77" t="s">
        <v>802</v>
      </c>
      <c r="U44" s="80" t="s">
        <v>796</v>
      </c>
      <c r="V44" s="80" t="s">
        <v>796</v>
      </c>
      <c r="W44" s="79" t="s">
        <v>806</v>
      </c>
      <c r="X44" s="77" t="s">
        <v>804</v>
      </c>
      <c r="Y44" s="79" t="s">
        <v>795</v>
      </c>
      <c r="Z44" s="79" t="s">
        <v>808</v>
      </c>
      <c r="AA44" s="77" t="s">
        <v>802</v>
      </c>
      <c r="AB44" s="79" t="s">
        <v>808</v>
      </c>
      <c r="AC44" s="77" t="s">
        <v>800</v>
      </c>
      <c r="AD44" s="79" t="s">
        <v>806</v>
      </c>
      <c r="AE44" s="79" t="s">
        <v>810</v>
      </c>
      <c r="AF44" s="79" t="s">
        <v>797</v>
      </c>
      <c r="AG44" s="77" t="s">
        <v>794</v>
      </c>
      <c r="AH44" s="77" t="s">
        <v>798</v>
      </c>
      <c r="AI44" s="79" t="s">
        <v>815</v>
      </c>
      <c r="AJ44" s="80" t="s">
        <v>796</v>
      </c>
      <c r="AK44" s="80" t="s">
        <v>811</v>
      </c>
      <c r="AL44" s="79" t="s">
        <v>806</v>
      </c>
      <c r="AM44" s="80" t="s">
        <v>811</v>
      </c>
      <c r="AN44" s="77" t="s">
        <v>794</v>
      </c>
      <c r="AO44" s="77" t="s">
        <v>800</v>
      </c>
      <c r="AP44" s="79" t="s">
        <v>799</v>
      </c>
      <c r="AQ44" s="77" t="s">
        <v>805</v>
      </c>
      <c r="AR44" s="77" t="s">
        <v>804</v>
      </c>
      <c r="AS44" s="79" t="s">
        <v>795</v>
      </c>
      <c r="AT44" s="80" t="s">
        <v>796</v>
      </c>
      <c r="AU44" s="77" t="s">
        <v>800</v>
      </c>
      <c r="AV44" s="80" t="s">
        <v>818</v>
      </c>
      <c r="AW44" s="77" t="s">
        <v>800</v>
      </c>
      <c r="AX44" s="79" t="s">
        <v>795</v>
      </c>
      <c r="AY44" s="79" t="s">
        <v>823</v>
      </c>
      <c r="AZ44" s="79" t="s">
        <v>803</v>
      </c>
      <c r="BA44" s="80" t="s">
        <v>811</v>
      </c>
      <c r="BB44" s="80" t="s">
        <v>811</v>
      </c>
      <c r="BC44" s="77" t="s">
        <v>814</v>
      </c>
      <c r="BD44" s="81" t="s">
        <v>811</v>
      </c>
      <c r="BE44" s="108" t="s">
        <v>802</v>
      </c>
      <c r="BF44" s="77" t="s">
        <v>798</v>
      </c>
      <c r="BG44" s="79" t="s">
        <v>797</v>
      </c>
      <c r="BH44" s="77" t="s">
        <v>807</v>
      </c>
      <c r="BI44" s="77" t="s">
        <v>807</v>
      </c>
      <c r="BJ44" s="80" t="s">
        <v>811</v>
      </c>
      <c r="BK44" s="80" t="s">
        <v>811</v>
      </c>
      <c r="BL44" s="79" t="s">
        <v>795</v>
      </c>
      <c r="BM44" s="80" t="s">
        <v>811</v>
      </c>
      <c r="BN44" s="77" t="s">
        <v>798</v>
      </c>
      <c r="BO44" s="79" t="s">
        <v>799</v>
      </c>
      <c r="BP44" s="77" t="s">
        <v>805</v>
      </c>
      <c r="BQ44" s="77" t="s">
        <v>794</v>
      </c>
      <c r="BR44" s="80" t="s">
        <v>811</v>
      </c>
      <c r="BS44" s="77" t="s">
        <v>812</v>
      </c>
      <c r="BT44" s="77" t="s">
        <v>794</v>
      </c>
      <c r="BU44" s="79" t="s">
        <v>795</v>
      </c>
      <c r="BV44" s="80" t="s">
        <v>796</v>
      </c>
      <c r="BW44" s="80" t="s">
        <v>796</v>
      </c>
      <c r="BX44" s="77" t="s">
        <v>805</v>
      </c>
      <c r="BY44" s="77" t="s">
        <v>805</v>
      </c>
      <c r="BZ44" s="77" t="s">
        <v>794</v>
      </c>
      <c r="CA44" s="77" t="s">
        <v>800</v>
      </c>
      <c r="CB44" s="77" t="s">
        <v>812</v>
      </c>
      <c r="CC44" s="79" t="s">
        <v>808</v>
      </c>
      <c r="CD44" s="79" t="s">
        <v>799</v>
      </c>
      <c r="CE44" s="80" t="s">
        <v>796</v>
      </c>
      <c r="CF44" s="79" t="s">
        <v>799</v>
      </c>
      <c r="CG44" s="77" t="s">
        <v>802</v>
      </c>
      <c r="CH44" s="79" t="s">
        <v>815</v>
      </c>
      <c r="CI44" s="79" t="s">
        <v>795</v>
      </c>
      <c r="CJ44" s="77" t="s">
        <v>807</v>
      </c>
      <c r="CK44" s="158" t="s">
        <v>811</v>
      </c>
      <c r="CL44" s="212" t="s">
        <v>816</v>
      </c>
      <c r="CM44" s="77" t="s">
        <v>798</v>
      </c>
      <c r="CN44" s="77" t="s">
        <v>807</v>
      </c>
      <c r="CO44" s="204" t="s">
        <v>795</v>
      </c>
      <c r="CP44" s="205" t="s">
        <v>796</v>
      </c>
      <c r="CQ44" s="205" t="s">
        <v>818</v>
      </c>
      <c r="CR44" s="204" t="s">
        <v>795</v>
      </c>
      <c r="CS44" s="77" t="s">
        <v>800</v>
      </c>
      <c r="CT44" s="204" t="s">
        <v>815</v>
      </c>
      <c r="CU44" s="204" t="s">
        <v>799</v>
      </c>
      <c r="CV44" s="204" t="s">
        <v>815</v>
      </c>
      <c r="CW44" s="77" t="s">
        <v>812</v>
      </c>
      <c r="CX44" s="204" t="s">
        <v>801</v>
      </c>
      <c r="CY44" s="204" t="s">
        <v>801</v>
      </c>
      <c r="CZ44" s="77" t="s">
        <v>800</v>
      </c>
      <c r="DA44" s="204" t="s">
        <v>815</v>
      </c>
      <c r="DB44" s="204" t="s">
        <v>806</v>
      </c>
      <c r="DC44" s="77" t="s">
        <v>794</v>
      </c>
      <c r="DD44" s="204" t="s">
        <v>815</v>
      </c>
      <c r="DE44" s="77" t="s">
        <v>805</v>
      </c>
      <c r="DF44" s="204" t="s">
        <v>799</v>
      </c>
      <c r="DG44" s="77" t="s">
        <v>794</v>
      </c>
      <c r="DH44" s="204" t="s">
        <v>806</v>
      </c>
      <c r="DI44" s="204" t="s">
        <v>799</v>
      </c>
      <c r="DJ44" s="217" t="s">
        <v>796</v>
      </c>
      <c r="DK44" s="204" t="s">
        <v>799</v>
      </c>
      <c r="DL44" s="204" t="s">
        <v>808</v>
      </c>
      <c r="DM44" s="204" t="s">
        <v>808</v>
      </c>
      <c r="DN44" s="204" t="s">
        <v>815</v>
      </c>
      <c r="DO44" s="204" t="s">
        <v>799</v>
      </c>
      <c r="DP44" s="77" t="s">
        <v>794</v>
      </c>
      <c r="DQ44" s="217" t="s">
        <v>796</v>
      </c>
      <c r="DR44" s="77" t="s">
        <v>794</v>
      </c>
      <c r="DS44" s="204" t="s">
        <v>799</v>
      </c>
      <c r="DT44" s="206" t="s">
        <v>806</v>
      </c>
      <c r="DU44" s="217" t="s">
        <v>796</v>
      </c>
      <c r="DV44" s="217" t="s">
        <v>818</v>
      </c>
      <c r="DW44" s="217" t="s">
        <v>821</v>
      </c>
      <c r="DX44" s="204" t="s">
        <v>797</v>
      </c>
      <c r="DY44" s="204" t="s">
        <v>799</v>
      </c>
      <c r="DZ44" s="204" t="s">
        <v>808</v>
      </c>
      <c r="EA44" s="204" t="s">
        <v>799</v>
      </c>
      <c r="EB44" s="77" t="s">
        <v>800</v>
      </c>
      <c r="EC44" s="217" t="s">
        <v>818</v>
      </c>
      <c r="ED44" s="77" t="s">
        <v>807</v>
      </c>
      <c r="EE44" s="211" t="s">
        <v>794</v>
      </c>
      <c r="EF44" s="212" t="s">
        <v>826</v>
      </c>
      <c r="EG44" s="217" t="s">
        <v>811</v>
      </c>
      <c r="EH44" s="217" t="s">
        <v>796</v>
      </c>
      <c r="EI44" s="204" t="s">
        <v>795</v>
      </c>
      <c r="EJ44" s="77" t="s">
        <v>814</v>
      </c>
      <c r="EK44" s="217" t="s">
        <v>811</v>
      </c>
      <c r="EL44" s="204" t="s">
        <v>799</v>
      </c>
      <c r="EM44" s="77" t="s">
        <v>807</v>
      </c>
      <c r="EN44" s="204" t="s">
        <v>795</v>
      </c>
      <c r="EO44" s="77" t="s">
        <v>814</v>
      </c>
      <c r="EP44" s="77" t="s">
        <v>807</v>
      </c>
      <c r="EQ44" s="204" t="s">
        <v>799</v>
      </c>
      <c r="ER44" s="217" t="s">
        <v>821</v>
      </c>
      <c r="ES44" s="77" t="s">
        <v>814</v>
      </c>
      <c r="ET44" s="77" t="s">
        <v>802</v>
      </c>
      <c r="EU44" s="204" t="s">
        <v>797</v>
      </c>
      <c r="EV44" s="77" t="s">
        <v>807</v>
      </c>
      <c r="EW44" s="204" t="s">
        <v>801</v>
      </c>
      <c r="EX44" s="217" t="s">
        <v>796</v>
      </c>
      <c r="EY44" s="204" t="s">
        <v>801</v>
      </c>
      <c r="EZ44" s="77" t="s">
        <v>800</v>
      </c>
      <c r="FA44" s="217" t="s">
        <v>818</v>
      </c>
      <c r="FB44" s="217" t="s">
        <v>818</v>
      </c>
      <c r="FC44" s="217" t="s">
        <v>796</v>
      </c>
      <c r="FD44" s="204" t="s">
        <v>815</v>
      </c>
      <c r="FE44" s="77" t="s">
        <v>805</v>
      </c>
      <c r="FF44" s="204" t="s">
        <v>799</v>
      </c>
      <c r="FG44" s="77" t="s">
        <v>802</v>
      </c>
      <c r="FH44" s="77" t="s">
        <v>805</v>
      </c>
      <c r="FI44" s="77" t="s">
        <v>800</v>
      </c>
      <c r="FJ44" s="77" t="s">
        <v>838</v>
      </c>
      <c r="FK44" s="77" t="s">
        <v>798</v>
      </c>
      <c r="FL44" s="204" t="s">
        <v>801</v>
      </c>
      <c r="FM44" s="298" t="s">
        <v>805</v>
      </c>
      <c r="FN44" s="77" t="s">
        <v>798</v>
      </c>
      <c r="FO44" s="77" t="s">
        <v>802</v>
      </c>
      <c r="FP44" s="204" t="s">
        <v>806</v>
      </c>
      <c r="FQ44" s="77" t="s">
        <v>800</v>
      </c>
      <c r="FR44" s="204" t="s">
        <v>799</v>
      </c>
      <c r="FS44" s="204" t="s">
        <v>808</v>
      </c>
      <c r="FT44" s="204" t="s">
        <v>808</v>
      </c>
      <c r="FU44" s="204" t="s">
        <v>806</v>
      </c>
      <c r="FV44" s="300" t="s">
        <v>796</v>
      </c>
      <c r="FW44" s="77" t="s">
        <v>802</v>
      </c>
      <c r="FX44" s="300" t="s">
        <v>796</v>
      </c>
      <c r="FY44" s="204" t="s">
        <v>795</v>
      </c>
      <c r="FZ44" s="77" t="s">
        <v>798</v>
      </c>
      <c r="GA44" s="77" t="s">
        <v>807</v>
      </c>
      <c r="GB44" s="204" t="s">
        <v>801</v>
      </c>
      <c r="GC44" s="204" t="s">
        <v>795</v>
      </c>
      <c r="GD44" s="300" t="s">
        <v>811</v>
      </c>
      <c r="GE44" s="300" t="s">
        <v>811</v>
      </c>
      <c r="GF44" s="204" t="s">
        <v>799</v>
      </c>
      <c r="GG44" s="204" t="s">
        <v>795</v>
      </c>
      <c r="GH44" s="204" t="s">
        <v>820</v>
      </c>
      <c r="GI44" s="300" t="s">
        <v>796</v>
      </c>
      <c r="GJ44" s="204" t="s">
        <v>799</v>
      </c>
      <c r="GK44" s="204" t="s">
        <v>795</v>
      </c>
      <c r="GL44" s="77" t="s">
        <v>794</v>
      </c>
      <c r="GM44" s="204" t="s">
        <v>797</v>
      </c>
      <c r="GN44" s="77" t="s">
        <v>800</v>
      </c>
      <c r="GO44" s="204" t="s">
        <v>799</v>
      </c>
      <c r="GP44" s="300" t="s">
        <v>796</v>
      </c>
      <c r="GQ44" s="204" t="s">
        <v>799</v>
      </c>
      <c r="GR44" s="301" t="s">
        <v>796</v>
      </c>
      <c r="GS44" s="77" t="s">
        <v>805</v>
      </c>
      <c r="GT44" s="77" t="s">
        <v>802</v>
      </c>
      <c r="GU44" s="77" t="s">
        <v>800</v>
      </c>
      <c r="GV44" s="77" t="s">
        <v>800</v>
      </c>
      <c r="GW44" s="204" t="s">
        <v>808</v>
      </c>
      <c r="GX44" s="301" t="s">
        <v>811</v>
      </c>
      <c r="GY44" s="204" t="s">
        <v>799</v>
      </c>
      <c r="GZ44" s="45" t="s">
        <v>798</v>
      </c>
      <c r="HA44" s="343" t="s">
        <v>808</v>
      </c>
      <c r="HB44" s="45" t="s">
        <v>805</v>
      </c>
      <c r="HC44" s="343" t="s">
        <v>801</v>
      </c>
      <c r="HD44" s="343" t="s">
        <v>808</v>
      </c>
      <c r="HE44" s="45" t="s">
        <v>812</v>
      </c>
      <c r="HF44" s="343" t="s">
        <v>795</v>
      </c>
      <c r="HG44" s="45" t="s">
        <v>800</v>
      </c>
      <c r="HH44" s="344" t="s">
        <v>811</v>
      </c>
      <c r="HI44" s="343" t="s">
        <v>820</v>
      </c>
      <c r="HJ44" s="343" t="s">
        <v>799</v>
      </c>
      <c r="HK44" s="45" t="s">
        <v>814</v>
      </c>
      <c r="HL44" s="343" t="s">
        <v>795</v>
      </c>
      <c r="HM44" s="45" t="s">
        <v>800</v>
      </c>
      <c r="HN44" s="45" t="s">
        <v>822</v>
      </c>
      <c r="HO44" s="343" t="s">
        <v>795</v>
      </c>
      <c r="HP44" s="343" t="s">
        <v>806</v>
      </c>
      <c r="HQ44" s="343" t="s">
        <v>801</v>
      </c>
      <c r="HR44" s="345" t="s">
        <v>796</v>
      </c>
      <c r="HS44" s="45" t="s">
        <v>822</v>
      </c>
      <c r="HT44" s="45" t="s">
        <v>819</v>
      </c>
      <c r="HU44" s="343" t="s">
        <v>799</v>
      </c>
      <c r="HV44" s="343" t="s">
        <v>799</v>
      </c>
      <c r="HW44" s="345" t="s">
        <v>811</v>
      </c>
      <c r="HX44" s="343" t="s">
        <v>797</v>
      </c>
      <c r="HY44" s="45" t="s">
        <v>807</v>
      </c>
    </row>
    <row r="45" spans="1:233" ht="12">
      <c r="A45" s="105">
        <v>44</v>
      </c>
      <c r="B45" s="148" t="s">
        <v>444</v>
      </c>
      <c r="C45" s="76" t="s">
        <v>814</v>
      </c>
      <c r="D45" s="77" t="s">
        <v>794</v>
      </c>
      <c r="E45" s="79" t="s">
        <v>795</v>
      </c>
      <c r="F45" s="77" t="s">
        <v>800</v>
      </c>
      <c r="G45" s="80" t="s">
        <v>811</v>
      </c>
      <c r="H45" s="77" t="s">
        <v>794</v>
      </c>
      <c r="I45" s="79" t="s">
        <v>801</v>
      </c>
      <c r="J45" s="79" t="s">
        <v>799</v>
      </c>
      <c r="K45" s="79" t="s">
        <v>799</v>
      </c>
      <c r="L45" s="77" t="s">
        <v>822</v>
      </c>
      <c r="M45" s="80" t="s">
        <v>821</v>
      </c>
      <c r="N45" s="77" t="s">
        <v>805</v>
      </c>
      <c r="O45" s="77" t="s">
        <v>805</v>
      </c>
      <c r="P45" s="79" t="s">
        <v>799</v>
      </c>
      <c r="Q45" s="77" t="s">
        <v>802</v>
      </c>
      <c r="R45" s="79" t="s">
        <v>808</v>
      </c>
      <c r="S45" s="79" t="s">
        <v>799</v>
      </c>
      <c r="T45" s="79" t="s">
        <v>797</v>
      </c>
      <c r="U45" s="80" t="s">
        <v>796</v>
      </c>
      <c r="V45" s="80" t="s">
        <v>821</v>
      </c>
      <c r="W45" s="80" t="s">
        <v>811</v>
      </c>
      <c r="X45" s="79" t="s">
        <v>806</v>
      </c>
      <c r="Y45" s="77" t="s">
        <v>822</v>
      </c>
      <c r="Z45" s="79" t="s">
        <v>799</v>
      </c>
      <c r="AA45" s="80" t="s">
        <v>818</v>
      </c>
      <c r="AB45" s="79" t="s">
        <v>799</v>
      </c>
      <c r="AC45" s="80" t="s">
        <v>811</v>
      </c>
      <c r="AD45" s="79" t="s">
        <v>806</v>
      </c>
      <c r="AE45" s="77" t="s">
        <v>800</v>
      </c>
      <c r="AF45" s="79" t="s">
        <v>808</v>
      </c>
      <c r="AG45" s="79" t="s">
        <v>795</v>
      </c>
      <c r="AH45" s="79" t="s">
        <v>795</v>
      </c>
      <c r="AI45" s="80" t="s">
        <v>796</v>
      </c>
      <c r="AJ45" s="80" t="s">
        <v>796</v>
      </c>
      <c r="AK45" s="80" t="s">
        <v>811</v>
      </c>
      <c r="AL45" s="79" t="s">
        <v>815</v>
      </c>
      <c r="AM45" s="77" t="s">
        <v>794</v>
      </c>
      <c r="AN45" s="77" t="s">
        <v>807</v>
      </c>
      <c r="AO45" s="79" t="s">
        <v>795</v>
      </c>
      <c r="AP45" s="77" t="s">
        <v>838</v>
      </c>
      <c r="AQ45" s="79" t="s">
        <v>806</v>
      </c>
      <c r="AR45" s="77" t="s">
        <v>800</v>
      </c>
      <c r="AS45" s="80" t="s">
        <v>796</v>
      </c>
      <c r="AT45" s="80" t="s">
        <v>796</v>
      </c>
      <c r="AU45" s="77" t="s">
        <v>802</v>
      </c>
      <c r="AV45" s="77" t="s">
        <v>802</v>
      </c>
      <c r="AW45" s="80" t="s">
        <v>796</v>
      </c>
      <c r="AX45" s="80" t="s">
        <v>796</v>
      </c>
      <c r="AY45" s="80" t="s">
        <v>796</v>
      </c>
      <c r="AZ45" s="77" t="s">
        <v>800</v>
      </c>
      <c r="BA45" s="77" t="s">
        <v>800</v>
      </c>
      <c r="BB45" s="79" t="s">
        <v>795</v>
      </c>
      <c r="BC45" s="79" t="s">
        <v>813</v>
      </c>
      <c r="BD45" s="81" t="s">
        <v>796</v>
      </c>
      <c r="BE45" s="107" t="s">
        <v>806</v>
      </c>
      <c r="BF45" s="79" t="s">
        <v>806</v>
      </c>
      <c r="BG45" s="80" t="s">
        <v>811</v>
      </c>
      <c r="BH45" s="79" t="s">
        <v>808</v>
      </c>
      <c r="BI45" s="79" t="s">
        <v>797</v>
      </c>
      <c r="BJ45" s="80" t="s">
        <v>818</v>
      </c>
      <c r="BK45" s="79" t="s">
        <v>806</v>
      </c>
      <c r="BL45" s="79" t="s">
        <v>810</v>
      </c>
      <c r="BM45" s="80" t="s">
        <v>821</v>
      </c>
      <c r="BN45" s="77" t="s">
        <v>805</v>
      </c>
      <c r="BO45" s="80" t="s">
        <v>811</v>
      </c>
      <c r="BP45" s="79" t="s">
        <v>799</v>
      </c>
      <c r="BQ45" s="77" t="s">
        <v>800</v>
      </c>
      <c r="BR45" s="77" t="s">
        <v>812</v>
      </c>
      <c r="BS45" s="77" t="s">
        <v>794</v>
      </c>
      <c r="BT45" s="80" t="s">
        <v>796</v>
      </c>
      <c r="BU45" s="77" t="s">
        <v>798</v>
      </c>
      <c r="BV45" s="80" t="s">
        <v>796</v>
      </c>
      <c r="BW45" s="77" t="s">
        <v>805</v>
      </c>
      <c r="BX45" s="79" t="s">
        <v>806</v>
      </c>
      <c r="BY45" s="79" t="s">
        <v>806</v>
      </c>
      <c r="BZ45" s="79" t="s">
        <v>799</v>
      </c>
      <c r="CA45" s="79" t="s">
        <v>799</v>
      </c>
      <c r="CB45" s="80" t="s">
        <v>796</v>
      </c>
      <c r="CC45" s="79" t="s">
        <v>799</v>
      </c>
      <c r="CD45" s="77" t="s">
        <v>807</v>
      </c>
      <c r="CE45" s="80" t="s">
        <v>811</v>
      </c>
      <c r="CF45" s="80" t="s">
        <v>796</v>
      </c>
      <c r="CG45" s="79" t="s">
        <v>813</v>
      </c>
      <c r="CH45" s="77" t="s">
        <v>807</v>
      </c>
      <c r="CI45" s="77" t="s">
        <v>807</v>
      </c>
      <c r="CJ45" s="79" t="s">
        <v>808</v>
      </c>
      <c r="CK45" s="158" t="s">
        <v>796</v>
      </c>
      <c r="CL45" s="210" t="s">
        <v>812</v>
      </c>
      <c r="CM45" s="77" t="s">
        <v>807</v>
      </c>
      <c r="CN45" s="205" t="s">
        <v>796</v>
      </c>
      <c r="CO45" s="204" t="s">
        <v>839</v>
      </c>
      <c r="CP45" s="77" t="s">
        <v>800</v>
      </c>
      <c r="CQ45" s="205" t="s">
        <v>818</v>
      </c>
      <c r="CR45" s="77" t="s">
        <v>807</v>
      </c>
      <c r="CS45" s="205" t="s">
        <v>811</v>
      </c>
      <c r="CT45" s="77" t="s">
        <v>800</v>
      </c>
      <c r="CU45" s="205" t="s">
        <v>796</v>
      </c>
      <c r="CV45" s="77" t="s">
        <v>805</v>
      </c>
      <c r="CW45" s="77" t="s">
        <v>800</v>
      </c>
      <c r="CX45" s="204" t="s">
        <v>795</v>
      </c>
      <c r="CY45" s="205" t="s">
        <v>796</v>
      </c>
      <c r="CZ45" s="204" t="s">
        <v>808</v>
      </c>
      <c r="DA45" s="77" t="s">
        <v>800</v>
      </c>
      <c r="DB45" s="205" t="s">
        <v>796</v>
      </c>
      <c r="DC45" s="204" t="s">
        <v>799</v>
      </c>
      <c r="DD45" s="77" t="s">
        <v>805</v>
      </c>
      <c r="DE45" s="204" t="s">
        <v>806</v>
      </c>
      <c r="DF45" s="217" t="s">
        <v>796</v>
      </c>
      <c r="DG45" s="77" t="s">
        <v>807</v>
      </c>
      <c r="DH45" s="204" t="s">
        <v>808</v>
      </c>
      <c r="DI45" s="77" t="s">
        <v>798</v>
      </c>
      <c r="DJ45" s="204" t="s">
        <v>816</v>
      </c>
      <c r="DK45" s="217" t="s">
        <v>818</v>
      </c>
      <c r="DL45" s="217" t="s">
        <v>811</v>
      </c>
      <c r="DM45" s="204" t="s">
        <v>799</v>
      </c>
      <c r="DN45" s="77" t="s">
        <v>814</v>
      </c>
      <c r="DO45" s="217" t="s">
        <v>818</v>
      </c>
      <c r="DP45" s="204" t="s">
        <v>815</v>
      </c>
      <c r="DQ45" s="204" t="s">
        <v>816</v>
      </c>
      <c r="DR45" s="239" t="s">
        <v>800</v>
      </c>
      <c r="DS45" s="204" t="s">
        <v>810</v>
      </c>
      <c r="DT45" s="204" t="s">
        <v>810</v>
      </c>
      <c r="DU45" s="206" t="s">
        <v>806</v>
      </c>
      <c r="DV45" s="77" t="s">
        <v>798</v>
      </c>
      <c r="DW45" s="204" t="s">
        <v>808</v>
      </c>
      <c r="DX45" s="204" t="s">
        <v>810</v>
      </c>
      <c r="DY45" s="86" t="s">
        <v>805</v>
      </c>
      <c r="DZ45" s="77" t="s">
        <v>800</v>
      </c>
      <c r="EA45" s="204" t="s">
        <v>795</v>
      </c>
      <c r="EB45" s="77" t="s">
        <v>800</v>
      </c>
      <c r="EC45" s="86" t="s">
        <v>805</v>
      </c>
      <c r="ED45" s="86" t="s">
        <v>805</v>
      </c>
      <c r="EE45" s="216" t="s">
        <v>805</v>
      </c>
      <c r="EF45" s="210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121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</row>
    <row r="46" spans="1:233" ht="12">
      <c r="A46" s="105">
        <v>45</v>
      </c>
      <c r="B46" s="148" t="s">
        <v>442</v>
      </c>
      <c r="C46" s="76" t="s">
        <v>807</v>
      </c>
      <c r="D46" s="80" t="s">
        <v>811</v>
      </c>
      <c r="E46" s="77" t="s">
        <v>802</v>
      </c>
      <c r="F46" s="79" t="s">
        <v>806</v>
      </c>
      <c r="G46" s="79" t="s">
        <v>810</v>
      </c>
      <c r="H46" s="80" t="s">
        <v>796</v>
      </c>
      <c r="I46" s="79" t="s">
        <v>799</v>
      </c>
      <c r="J46" s="77" t="s">
        <v>794</v>
      </c>
      <c r="K46" s="77" t="s">
        <v>807</v>
      </c>
      <c r="L46" s="79" t="s">
        <v>799</v>
      </c>
      <c r="M46" s="80" t="s">
        <v>811</v>
      </c>
      <c r="N46" s="79" t="s">
        <v>806</v>
      </c>
      <c r="O46" s="77" t="s">
        <v>794</v>
      </c>
      <c r="P46" s="77" t="s">
        <v>827</v>
      </c>
      <c r="Q46" s="77" t="s">
        <v>817</v>
      </c>
      <c r="R46" s="80" t="s">
        <v>821</v>
      </c>
      <c r="S46" s="77" t="s">
        <v>800</v>
      </c>
      <c r="T46" s="77" t="s">
        <v>794</v>
      </c>
      <c r="U46" s="80" t="s">
        <v>796</v>
      </c>
      <c r="V46" s="79" t="s">
        <v>808</v>
      </c>
      <c r="W46" s="77" t="s">
        <v>807</v>
      </c>
      <c r="X46" s="80" t="s">
        <v>796</v>
      </c>
      <c r="Y46" s="79" t="s">
        <v>799</v>
      </c>
      <c r="Z46" s="77" t="s">
        <v>794</v>
      </c>
      <c r="AA46" s="77" t="s">
        <v>805</v>
      </c>
      <c r="AB46" s="79" t="s">
        <v>806</v>
      </c>
      <c r="AC46" s="77" t="s">
        <v>809</v>
      </c>
      <c r="AD46" s="79" t="s">
        <v>799</v>
      </c>
      <c r="AE46" s="79" t="s">
        <v>806</v>
      </c>
      <c r="AF46" s="79" t="s">
        <v>806</v>
      </c>
      <c r="AG46" s="79" t="s">
        <v>795</v>
      </c>
      <c r="AH46" s="80" t="s">
        <v>811</v>
      </c>
      <c r="AI46" s="80" t="s">
        <v>796</v>
      </c>
      <c r="AJ46" s="80" t="s">
        <v>796</v>
      </c>
      <c r="AK46" s="77" t="s">
        <v>809</v>
      </c>
      <c r="AL46" s="77" t="s">
        <v>807</v>
      </c>
      <c r="AM46" s="77" t="s">
        <v>794</v>
      </c>
      <c r="AN46" s="80" t="s">
        <v>818</v>
      </c>
      <c r="AO46" s="79" t="s">
        <v>799</v>
      </c>
      <c r="AP46" s="77" t="s">
        <v>817</v>
      </c>
      <c r="AQ46" s="77" t="s">
        <v>802</v>
      </c>
      <c r="AR46" s="79" t="s">
        <v>810</v>
      </c>
      <c r="AS46" s="80" t="s">
        <v>796</v>
      </c>
      <c r="AT46" s="77" t="s">
        <v>794</v>
      </c>
      <c r="AU46" s="80" t="s">
        <v>811</v>
      </c>
      <c r="AV46" s="80" t="s">
        <v>796</v>
      </c>
      <c r="AW46" s="79" t="s">
        <v>799</v>
      </c>
      <c r="AX46" s="80" t="s">
        <v>811</v>
      </c>
      <c r="AY46" s="77" t="s">
        <v>805</v>
      </c>
      <c r="AZ46" s="79" t="s">
        <v>801</v>
      </c>
      <c r="BA46" s="79" t="s">
        <v>795</v>
      </c>
      <c r="BB46" s="79" t="s">
        <v>797</v>
      </c>
      <c r="BC46" s="79" t="s">
        <v>797</v>
      </c>
      <c r="BD46" s="85" t="s">
        <v>806</v>
      </c>
      <c r="BE46" s="107" t="s">
        <v>797</v>
      </c>
      <c r="BF46" s="79" t="s">
        <v>797</v>
      </c>
      <c r="BG46" s="77" t="s">
        <v>807</v>
      </c>
      <c r="BH46" s="80" t="s">
        <v>811</v>
      </c>
      <c r="BI46" s="79" t="s">
        <v>815</v>
      </c>
      <c r="BJ46" s="80" t="s">
        <v>796</v>
      </c>
      <c r="BK46" s="77" t="s">
        <v>805</v>
      </c>
      <c r="BL46" s="79" t="s">
        <v>808</v>
      </c>
      <c r="BM46" s="79" t="s">
        <v>799</v>
      </c>
      <c r="BN46" s="77" t="s">
        <v>807</v>
      </c>
      <c r="BO46" s="79" t="s">
        <v>808</v>
      </c>
      <c r="BP46" s="77" t="s">
        <v>805</v>
      </c>
      <c r="BQ46" s="79" t="s">
        <v>795</v>
      </c>
      <c r="BR46" s="77" t="s">
        <v>807</v>
      </c>
      <c r="BS46" s="79" t="s">
        <v>808</v>
      </c>
      <c r="BT46" s="80" t="s">
        <v>796</v>
      </c>
      <c r="BU46" s="77" t="s">
        <v>800</v>
      </c>
      <c r="BV46" s="80" t="s">
        <v>796</v>
      </c>
      <c r="BW46" s="79" t="s">
        <v>795</v>
      </c>
      <c r="BX46" s="77" t="s">
        <v>805</v>
      </c>
      <c r="BY46" s="77" t="s">
        <v>805</v>
      </c>
      <c r="BZ46" s="79" t="s">
        <v>844</v>
      </c>
      <c r="CA46" s="77" t="s">
        <v>794</v>
      </c>
      <c r="CB46" s="77" t="s">
        <v>805</v>
      </c>
      <c r="CC46" s="77" t="s">
        <v>800</v>
      </c>
      <c r="CD46" s="79" t="s">
        <v>806</v>
      </c>
      <c r="CE46" s="77" t="s">
        <v>800</v>
      </c>
      <c r="CF46" s="79" t="s">
        <v>808</v>
      </c>
      <c r="CG46" s="80" t="s">
        <v>818</v>
      </c>
      <c r="CH46" s="79" t="s">
        <v>801</v>
      </c>
      <c r="CI46" s="77" t="s">
        <v>805</v>
      </c>
      <c r="CJ46" s="77" t="s">
        <v>805</v>
      </c>
      <c r="CK46" s="158" t="s">
        <v>796</v>
      </c>
      <c r="CL46" s="210" t="s">
        <v>800</v>
      </c>
      <c r="CM46" s="204" t="s">
        <v>806</v>
      </c>
      <c r="CN46" s="77" t="s">
        <v>807</v>
      </c>
      <c r="CO46" s="77" t="s">
        <v>794</v>
      </c>
      <c r="CP46" s="77" t="s">
        <v>802</v>
      </c>
      <c r="CQ46" s="204" t="s">
        <v>806</v>
      </c>
      <c r="CR46" s="77" t="s">
        <v>805</v>
      </c>
      <c r="CS46" s="205" t="s">
        <v>811</v>
      </c>
      <c r="CT46" s="77" t="s">
        <v>794</v>
      </c>
      <c r="CU46" s="204" t="s">
        <v>799</v>
      </c>
      <c r="CV46" s="77" t="s">
        <v>807</v>
      </c>
      <c r="CW46" s="205" t="s">
        <v>796</v>
      </c>
      <c r="CX46" s="204" t="s">
        <v>806</v>
      </c>
      <c r="CY46" s="204" t="s">
        <v>797</v>
      </c>
      <c r="CZ46" s="204" t="s">
        <v>808</v>
      </c>
      <c r="DA46" s="204" t="s">
        <v>801</v>
      </c>
      <c r="DB46" s="205" t="s">
        <v>796</v>
      </c>
      <c r="DC46" s="204" t="s">
        <v>808</v>
      </c>
      <c r="DD46" s="77" t="s">
        <v>805</v>
      </c>
      <c r="DE46" s="204" t="s">
        <v>808</v>
      </c>
      <c r="DF46" s="77" t="s">
        <v>802</v>
      </c>
      <c r="DG46" s="204" t="s">
        <v>797</v>
      </c>
      <c r="DH46" s="204" t="s">
        <v>815</v>
      </c>
      <c r="DI46" s="77" t="s">
        <v>800</v>
      </c>
      <c r="DJ46" s="217" t="s">
        <v>811</v>
      </c>
      <c r="DK46" s="77" t="s">
        <v>794</v>
      </c>
      <c r="DL46" s="77" t="s">
        <v>807</v>
      </c>
      <c r="DM46" s="77" t="s">
        <v>805</v>
      </c>
      <c r="DN46" s="77" t="s">
        <v>805</v>
      </c>
      <c r="DO46" s="77" t="s">
        <v>807</v>
      </c>
      <c r="DP46" s="77" t="s">
        <v>814</v>
      </c>
      <c r="DQ46" s="204" t="s">
        <v>797</v>
      </c>
      <c r="DR46" s="204" t="s">
        <v>799</v>
      </c>
      <c r="DS46" s="86" t="s">
        <v>805</v>
      </c>
      <c r="DT46" s="86" t="s">
        <v>805</v>
      </c>
      <c r="DU46" s="77" t="s">
        <v>805</v>
      </c>
      <c r="DV46" s="77" t="s">
        <v>800</v>
      </c>
      <c r="DW46" s="77" t="s">
        <v>800</v>
      </c>
      <c r="DX46" s="204" t="s">
        <v>810</v>
      </c>
      <c r="DY46" s="204" t="s">
        <v>806</v>
      </c>
      <c r="DZ46" s="217" t="s">
        <v>811</v>
      </c>
      <c r="EA46" s="206" t="s">
        <v>806</v>
      </c>
      <c r="EB46" s="77" t="s">
        <v>800</v>
      </c>
      <c r="EC46" s="77" t="s">
        <v>805</v>
      </c>
      <c r="ED46" s="204" t="s">
        <v>813</v>
      </c>
      <c r="EE46" s="225" t="s">
        <v>806</v>
      </c>
      <c r="EF46" s="210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121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</row>
    <row r="47" spans="1:233" ht="12">
      <c r="A47" s="105">
        <v>46</v>
      </c>
      <c r="B47" s="148" t="s">
        <v>441</v>
      </c>
      <c r="C47" s="76" t="s">
        <v>802</v>
      </c>
      <c r="D47" s="80" t="s">
        <v>821</v>
      </c>
      <c r="E47" s="80" t="s">
        <v>796</v>
      </c>
      <c r="F47" s="77" t="s">
        <v>794</v>
      </c>
      <c r="G47" s="80" t="s">
        <v>841</v>
      </c>
      <c r="H47" s="77" t="s">
        <v>838</v>
      </c>
      <c r="I47" s="77" t="s">
        <v>819</v>
      </c>
      <c r="J47" s="77" t="s">
        <v>802</v>
      </c>
      <c r="K47" s="80" t="s">
        <v>796</v>
      </c>
      <c r="L47" s="77" t="s">
        <v>805</v>
      </c>
      <c r="M47" s="79" t="s">
        <v>801</v>
      </c>
      <c r="N47" s="80" t="s">
        <v>796</v>
      </c>
      <c r="O47" s="79" t="s">
        <v>801</v>
      </c>
      <c r="P47" s="77" t="s">
        <v>809</v>
      </c>
      <c r="Q47" s="79" t="s">
        <v>816</v>
      </c>
      <c r="R47" s="77" t="s">
        <v>807</v>
      </c>
      <c r="S47" s="80" t="s">
        <v>811</v>
      </c>
      <c r="T47" s="80" t="s">
        <v>796</v>
      </c>
      <c r="U47" s="77" t="s">
        <v>800</v>
      </c>
      <c r="V47" s="80" t="s">
        <v>811</v>
      </c>
      <c r="W47" s="80" t="s">
        <v>811</v>
      </c>
      <c r="X47" s="77" t="s">
        <v>824</v>
      </c>
      <c r="Y47" s="79" t="s">
        <v>808</v>
      </c>
      <c r="Z47" s="77" t="s">
        <v>802</v>
      </c>
      <c r="AA47" s="79" t="s">
        <v>799</v>
      </c>
      <c r="AB47" s="80" t="s">
        <v>796</v>
      </c>
      <c r="AC47" s="79" t="s">
        <v>801</v>
      </c>
      <c r="AD47" s="80" t="s">
        <v>796</v>
      </c>
      <c r="AE47" s="79" t="s">
        <v>799</v>
      </c>
      <c r="AF47" s="77" t="s">
        <v>800</v>
      </c>
      <c r="AG47" s="79" t="s">
        <v>806</v>
      </c>
      <c r="AH47" s="79" t="s">
        <v>808</v>
      </c>
      <c r="AI47" s="77" t="s">
        <v>794</v>
      </c>
      <c r="AJ47" s="80" t="s">
        <v>796</v>
      </c>
      <c r="AK47" s="77" t="s">
        <v>800</v>
      </c>
      <c r="AL47" s="79" t="s">
        <v>844</v>
      </c>
      <c r="AM47" s="79" t="s">
        <v>799</v>
      </c>
      <c r="AN47" s="79" t="s">
        <v>795</v>
      </c>
      <c r="AO47" s="79" t="s">
        <v>808</v>
      </c>
      <c r="AP47" s="79" t="s">
        <v>816</v>
      </c>
      <c r="AQ47" s="77" t="s">
        <v>802</v>
      </c>
      <c r="AR47" s="79" t="s">
        <v>813</v>
      </c>
      <c r="AS47" s="80" t="s">
        <v>821</v>
      </c>
      <c r="AT47" s="79" t="s">
        <v>806</v>
      </c>
      <c r="AU47" s="77" t="s">
        <v>817</v>
      </c>
      <c r="AV47" s="80" t="s">
        <v>796</v>
      </c>
      <c r="AW47" s="77" t="s">
        <v>798</v>
      </c>
      <c r="AX47" s="79" t="s">
        <v>801</v>
      </c>
      <c r="AY47" s="79" t="s">
        <v>813</v>
      </c>
      <c r="AZ47" s="80" t="s">
        <v>811</v>
      </c>
      <c r="BA47" s="77" t="s">
        <v>800</v>
      </c>
      <c r="BB47" s="79" t="s">
        <v>801</v>
      </c>
      <c r="BC47" s="77" t="s">
        <v>794</v>
      </c>
      <c r="BD47" s="78" t="s">
        <v>794</v>
      </c>
      <c r="BE47" s="108" t="s">
        <v>800</v>
      </c>
      <c r="BF47" s="79" t="s">
        <v>795</v>
      </c>
      <c r="BG47" s="77" t="s">
        <v>798</v>
      </c>
      <c r="BH47" s="80" t="s">
        <v>796</v>
      </c>
      <c r="BI47" s="77" t="s">
        <v>807</v>
      </c>
      <c r="BJ47" s="77" t="s">
        <v>798</v>
      </c>
      <c r="BK47" s="80" t="s">
        <v>811</v>
      </c>
      <c r="BL47" s="77" t="s">
        <v>807</v>
      </c>
      <c r="BM47" s="77" t="s">
        <v>800</v>
      </c>
      <c r="BN47" s="77" t="s">
        <v>802</v>
      </c>
      <c r="BO47" s="80" t="s">
        <v>811</v>
      </c>
      <c r="BP47" s="79" t="s">
        <v>806</v>
      </c>
      <c r="BQ47" s="77" t="s">
        <v>800</v>
      </c>
      <c r="BR47" s="77" t="s">
        <v>814</v>
      </c>
      <c r="BS47" s="80" t="s">
        <v>796</v>
      </c>
      <c r="BT47" s="80" t="s">
        <v>796</v>
      </c>
      <c r="BU47" s="77" t="s">
        <v>805</v>
      </c>
      <c r="BV47" s="80" t="s">
        <v>796</v>
      </c>
      <c r="BW47" s="80" t="s">
        <v>811</v>
      </c>
      <c r="BX47" s="77" t="s">
        <v>798</v>
      </c>
      <c r="BY47" s="80" t="s">
        <v>796</v>
      </c>
      <c r="BZ47" s="77" t="s">
        <v>802</v>
      </c>
      <c r="CA47" s="77" t="s">
        <v>845</v>
      </c>
      <c r="CB47" s="79" t="s">
        <v>815</v>
      </c>
      <c r="CC47" s="80" t="s">
        <v>796</v>
      </c>
      <c r="CD47" s="77" t="s">
        <v>807</v>
      </c>
      <c r="CE47" s="79" t="s">
        <v>808</v>
      </c>
      <c r="CF47" s="77" t="s">
        <v>798</v>
      </c>
      <c r="CG47" s="77" t="s">
        <v>800</v>
      </c>
      <c r="CH47" s="79" t="s">
        <v>806</v>
      </c>
      <c r="CI47" s="80" t="s">
        <v>811</v>
      </c>
      <c r="CJ47" s="77" t="s">
        <v>805</v>
      </c>
      <c r="CK47" s="121" t="s">
        <v>814</v>
      </c>
      <c r="CL47" s="210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211"/>
      <c r="EF47" s="210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121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</row>
    <row r="48" spans="1:233" ht="12">
      <c r="A48" s="105">
        <v>47</v>
      </c>
      <c r="B48" s="148" t="s">
        <v>439</v>
      </c>
      <c r="C48" s="76" t="s">
        <v>809</v>
      </c>
      <c r="D48" s="79" t="s">
        <v>799</v>
      </c>
      <c r="E48" s="79" t="s">
        <v>815</v>
      </c>
      <c r="F48" s="79" t="s">
        <v>815</v>
      </c>
      <c r="G48" s="80" t="s">
        <v>796</v>
      </c>
      <c r="H48" s="77" t="s">
        <v>814</v>
      </c>
      <c r="I48" s="80" t="s">
        <v>811</v>
      </c>
      <c r="J48" s="80" t="s">
        <v>811</v>
      </c>
      <c r="K48" s="77" t="s">
        <v>805</v>
      </c>
      <c r="L48" s="79" t="s">
        <v>810</v>
      </c>
      <c r="M48" s="79" t="s">
        <v>799</v>
      </c>
      <c r="N48" s="77" t="s">
        <v>805</v>
      </c>
      <c r="O48" s="79" t="s">
        <v>815</v>
      </c>
      <c r="P48" s="79" t="s">
        <v>801</v>
      </c>
      <c r="Q48" s="77" t="s">
        <v>800</v>
      </c>
      <c r="R48" s="80" t="s">
        <v>821</v>
      </c>
      <c r="S48" s="77" t="s">
        <v>794</v>
      </c>
      <c r="T48" s="79" t="s">
        <v>801</v>
      </c>
      <c r="U48" s="77" t="s">
        <v>798</v>
      </c>
      <c r="V48" s="79" t="s">
        <v>803</v>
      </c>
      <c r="W48" s="77" t="s">
        <v>800</v>
      </c>
      <c r="X48" s="77" t="s">
        <v>805</v>
      </c>
      <c r="Y48" s="79" t="s">
        <v>806</v>
      </c>
      <c r="Z48" s="77" t="s">
        <v>814</v>
      </c>
      <c r="AA48" s="77" t="s">
        <v>800</v>
      </c>
      <c r="AB48" s="80" t="s">
        <v>796</v>
      </c>
      <c r="AC48" s="77" t="s">
        <v>802</v>
      </c>
      <c r="AD48" s="79" t="s">
        <v>806</v>
      </c>
      <c r="AE48" s="77" t="s">
        <v>817</v>
      </c>
      <c r="AF48" s="79" t="s">
        <v>799</v>
      </c>
      <c r="AG48" s="79" t="s">
        <v>806</v>
      </c>
      <c r="AH48" s="77" t="s">
        <v>794</v>
      </c>
      <c r="AI48" s="80" t="s">
        <v>796</v>
      </c>
      <c r="AJ48" s="77" t="s">
        <v>805</v>
      </c>
      <c r="AK48" s="80" t="s">
        <v>811</v>
      </c>
      <c r="AL48" s="80" t="s">
        <v>796</v>
      </c>
      <c r="AM48" s="80" t="s">
        <v>811</v>
      </c>
      <c r="AN48" s="80" t="s">
        <v>796</v>
      </c>
      <c r="AO48" s="77" t="s">
        <v>800</v>
      </c>
      <c r="AP48" s="79" t="s">
        <v>803</v>
      </c>
      <c r="AQ48" s="80" t="s">
        <v>811</v>
      </c>
      <c r="AR48" s="77" t="s">
        <v>822</v>
      </c>
      <c r="AS48" s="77" t="s">
        <v>794</v>
      </c>
      <c r="AT48" s="79" t="s">
        <v>813</v>
      </c>
      <c r="AU48" s="77" t="s">
        <v>804</v>
      </c>
      <c r="AV48" s="79" t="s">
        <v>806</v>
      </c>
      <c r="AW48" s="77" t="s">
        <v>794</v>
      </c>
      <c r="AX48" s="79" t="s">
        <v>799</v>
      </c>
      <c r="AY48" s="79" t="s">
        <v>799</v>
      </c>
      <c r="AZ48" s="77" t="s">
        <v>800</v>
      </c>
      <c r="BA48" s="77" t="s">
        <v>794</v>
      </c>
      <c r="BB48" s="79" t="s">
        <v>795</v>
      </c>
      <c r="BC48" s="77" t="s">
        <v>824</v>
      </c>
      <c r="BD48" s="78" t="s">
        <v>800</v>
      </c>
      <c r="BE48" s="108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121"/>
      <c r="CL48" s="210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211"/>
      <c r="EF48" s="210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121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</row>
    <row r="49" spans="1:233" ht="12">
      <c r="A49" s="105">
        <v>48</v>
      </c>
      <c r="B49" s="148" t="s">
        <v>437</v>
      </c>
      <c r="C49" s="84" t="s">
        <v>810</v>
      </c>
      <c r="D49" s="80" t="s">
        <v>811</v>
      </c>
      <c r="E49" s="77" t="s">
        <v>802</v>
      </c>
      <c r="F49" s="79" t="s">
        <v>801</v>
      </c>
      <c r="G49" s="77" t="s">
        <v>794</v>
      </c>
      <c r="H49" s="77" t="s">
        <v>838</v>
      </c>
      <c r="I49" s="77" t="s">
        <v>807</v>
      </c>
      <c r="J49" s="77" t="s">
        <v>798</v>
      </c>
      <c r="K49" s="79" t="s">
        <v>806</v>
      </c>
      <c r="L49" s="80" t="s">
        <v>796</v>
      </c>
      <c r="M49" s="79" t="s">
        <v>825</v>
      </c>
      <c r="N49" s="79" t="s">
        <v>808</v>
      </c>
      <c r="O49" s="79" t="s">
        <v>808</v>
      </c>
      <c r="P49" s="79" t="s">
        <v>826</v>
      </c>
      <c r="Q49" s="77" t="s">
        <v>805</v>
      </c>
      <c r="R49" s="80" t="s">
        <v>811</v>
      </c>
      <c r="S49" s="79" t="s">
        <v>808</v>
      </c>
      <c r="T49" s="80" t="s">
        <v>841</v>
      </c>
      <c r="U49" s="77" t="s">
        <v>800</v>
      </c>
      <c r="V49" s="80" t="s">
        <v>821</v>
      </c>
      <c r="W49" s="77" t="s">
        <v>809</v>
      </c>
      <c r="X49" s="77" t="s">
        <v>812</v>
      </c>
      <c r="Y49" s="77" t="s">
        <v>807</v>
      </c>
      <c r="Z49" s="79" t="s">
        <v>815</v>
      </c>
      <c r="AA49" s="79" t="s">
        <v>799</v>
      </c>
      <c r="AB49" s="77" t="s">
        <v>794</v>
      </c>
      <c r="AC49" s="80" t="s">
        <v>811</v>
      </c>
      <c r="AD49" s="80" t="s">
        <v>796</v>
      </c>
      <c r="AE49" s="80" t="s">
        <v>796</v>
      </c>
      <c r="AF49" s="77" t="s">
        <v>794</v>
      </c>
      <c r="AG49" s="77" t="s">
        <v>805</v>
      </c>
      <c r="AH49" s="77" t="s">
        <v>807</v>
      </c>
      <c r="AI49" s="77" t="s">
        <v>805</v>
      </c>
      <c r="AJ49" s="77" t="s">
        <v>814</v>
      </c>
      <c r="AK49" s="80" t="s">
        <v>811</v>
      </c>
      <c r="AL49" s="80" t="s">
        <v>796</v>
      </c>
      <c r="AM49" s="79" t="s">
        <v>810</v>
      </c>
      <c r="AN49" s="80" t="s">
        <v>811</v>
      </c>
      <c r="AO49" s="79" t="s">
        <v>799</v>
      </c>
      <c r="AP49" s="77" t="s">
        <v>794</v>
      </c>
      <c r="AQ49" s="79" t="s">
        <v>801</v>
      </c>
      <c r="AR49" s="80" t="s">
        <v>811</v>
      </c>
      <c r="AS49" s="77" t="s">
        <v>800</v>
      </c>
      <c r="AT49" s="79" t="s">
        <v>815</v>
      </c>
      <c r="AU49" s="80" t="s">
        <v>796</v>
      </c>
      <c r="AV49" s="77" t="s">
        <v>800</v>
      </c>
      <c r="AW49" s="80" t="s">
        <v>811</v>
      </c>
      <c r="AX49" s="80" t="s">
        <v>796</v>
      </c>
      <c r="AY49" s="79" t="s">
        <v>795</v>
      </c>
      <c r="AZ49" s="79" t="s">
        <v>806</v>
      </c>
      <c r="BA49" s="79" t="s">
        <v>799</v>
      </c>
      <c r="BB49" s="80" t="s">
        <v>796</v>
      </c>
      <c r="BC49" s="77" t="s">
        <v>800</v>
      </c>
      <c r="BD49" s="78" t="s">
        <v>800</v>
      </c>
      <c r="BE49" s="108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121"/>
      <c r="CL49" s="210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211"/>
      <c r="EF49" s="210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121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</row>
    <row r="50" spans="1:233" ht="12">
      <c r="A50" s="105">
        <v>49</v>
      </c>
      <c r="B50" s="148" t="s">
        <v>436</v>
      </c>
      <c r="C50" s="76" t="s">
        <v>794</v>
      </c>
      <c r="D50" s="77" t="s">
        <v>809</v>
      </c>
      <c r="E50" s="79" t="s">
        <v>801</v>
      </c>
      <c r="F50" s="79" t="s">
        <v>799</v>
      </c>
      <c r="G50" s="79" t="s">
        <v>799</v>
      </c>
      <c r="H50" s="79" t="s">
        <v>799</v>
      </c>
      <c r="I50" s="79" t="s">
        <v>815</v>
      </c>
      <c r="J50" s="77" t="s">
        <v>802</v>
      </c>
      <c r="K50" s="80" t="s">
        <v>811</v>
      </c>
      <c r="L50" s="77" t="s">
        <v>812</v>
      </c>
      <c r="M50" s="80" t="s">
        <v>811</v>
      </c>
      <c r="N50" s="79" t="s">
        <v>808</v>
      </c>
      <c r="O50" s="79" t="s">
        <v>795</v>
      </c>
      <c r="P50" s="77" t="s">
        <v>819</v>
      </c>
      <c r="Q50" s="77" t="s">
        <v>798</v>
      </c>
      <c r="R50" s="77" t="s">
        <v>798</v>
      </c>
      <c r="S50" s="77" t="s">
        <v>800</v>
      </c>
      <c r="T50" s="77" t="s">
        <v>794</v>
      </c>
      <c r="U50" s="79" t="s">
        <v>799</v>
      </c>
      <c r="V50" s="80" t="s">
        <v>811</v>
      </c>
      <c r="W50" s="79" t="s">
        <v>799</v>
      </c>
      <c r="X50" s="77" t="s">
        <v>804</v>
      </c>
      <c r="Y50" s="77" t="s">
        <v>807</v>
      </c>
      <c r="Z50" s="77" t="s">
        <v>807</v>
      </c>
      <c r="AA50" s="77" t="s">
        <v>817</v>
      </c>
      <c r="AB50" s="79" t="s">
        <v>799</v>
      </c>
      <c r="AC50" s="80" t="s">
        <v>821</v>
      </c>
      <c r="AD50" s="80" t="s">
        <v>811</v>
      </c>
      <c r="AE50" s="77" t="s">
        <v>838</v>
      </c>
      <c r="AF50" s="80" t="s">
        <v>841</v>
      </c>
      <c r="AG50" s="77" t="s">
        <v>807</v>
      </c>
      <c r="AH50" s="77" t="s">
        <v>800</v>
      </c>
      <c r="AI50" s="77" t="s">
        <v>794</v>
      </c>
      <c r="AJ50" s="79" t="s">
        <v>806</v>
      </c>
      <c r="AK50" s="79" t="s">
        <v>799</v>
      </c>
      <c r="AL50" s="80" t="s">
        <v>796</v>
      </c>
      <c r="AM50" s="79" t="s">
        <v>797</v>
      </c>
      <c r="AN50" s="79" t="s">
        <v>808</v>
      </c>
      <c r="AO50" s="77" t="s">
        <v>800</v>
      </c>
      <c r="AP50" s="79" t="s">
        <v>799</v>
      </c>
      <c r="AQ50" s="80" t="s">
        <v>818</v>
      </c>
      <c r="AR50" s="79" t="s">
        <v>803</v>
      </c>
      <c r="AS50" s="77" t="s">
        <v>800</v>
      </c>
      <c r="AT50" s="79" t="s">
        <v>795</v>
      </c>
      <c r="AU50" s="77" t="s">
        <v>812</v>
      </c>
      <c r="AV50" s="79" t="s">
        <v>799</v>
      </c>
      <c r="AW50" s="77" t="s">
        <v>794</v>
      </c>
      <c r="AX50" s="77" t="s">
        <v>798</v>
      </c>
      <c r="AY50" s="77" t="s">
        <v>800</v>
      </c>
      <c r="AZ50" s="77" t="s">
        <v>798</v>
      </c>
      <c r="BA50" s="80" t="s">
        <v>796</v>
      </c>
      <c r="BB50" s="77" t="s">
        <v>794</v>
      </c>
      <c r="BC50" s="79" t="s">
        <v>815</v>
      </c>
      <c r="BD50" s="78" t="s">
        <v>807</v>
      </c>
      <c r="BE50" s="107" t="s">
        <v>806</v>
      </c>
      <c r="BF50" s="77" t="s">
        <v>798</v>
      </c>
      <c r="BG50" s="77" t="s">
        <v>819</v>
      </c>
      <c r="BH50" s="79" t="s">
        <v>795</v>
      </c>
      <c r="BI50" s="77" t="s">
        <v>805</v>
      </c>
      <c r="BJ50" s="77" t="s">
        <v>802</v>
      </c>
      <c r="BK50" s="80" t="s">
        <v>811</v>
      </c>
      <c r="BL50" s="80" t="s">
        <v>796</v>
      </c>
      <c r="BM50" s="79" t="s">
        <v>795</v>
      </c>
      <c r="BN50" s="80" t="s">
        <v>796</v>
      </c>
      <c r="BO50" s="80" t="s">
        <v>811</v>
      </c>
      <c r="BP50" s="77" t="s">
        <v>805</v>
      </c>
      <c r="BQ50" s="79" t="s">
        <v>795</v>
      </c>
      <c r="BR50" s="77" t="s">
        <v>800</v>
      </c>
      <c r="BS50" s="79" t="s">
        <v>808</v>
      </c>
      <c r="BT50" s="79" t="s">
        <v>799</v>
      </c>
      <c r="BU50" s="79" t="s">
        <v>820</v>
      </c>
      <c r="BV50" s="79" t="s">
        <v>799</v>
      </c>
      <c r="BW50" s="80" t="s">
        <v>796</v>
      </c>
      <c r="BX50" s="79" t="s">
        <v>806</v>
      </c>
      <c r="BY50" s="80" t="s">
        <v>796</v>
      </c>
      <c r="BZ50" s="77" t="s">
        <v>807</v>
      </c>
      <c r="CA50" s="77" t="s">
        <v>800</v>
      </c>
      <c r="CB50" s="79" t="s">
        <v>799</v>
      </c>
      <c r="CC50" s="80" t="s">
        <v>796</v>
      </c>
      <c r="CD50" s="80" t="s">
        <v>796</v>
      </c>
      <c r="CE50" s="79" t="s">
        <v>806</v>
      </c>
      <c r="CF50" s="77" t="s">
        <v>800</v>
      </c>
      <c r="CG50" s="80" t="s">
        <v>796</v>
      </c>
      <c r="CH50" s="77" t="s">
        <v>800</v>
      </c>
      <c r="CI50" s="77" t="s">
        <v>807</v>
      </c>
      <c r="CJ50" s="77" t="s">
        <v>807</v>
      </c>
      <c r="CK50" s="121" t="s">
        <v>798</v>
      </c>
      <c r="CL50" s="212" t="s">
        <v>797</v>
      </c>
      <c r="CM50" s="204" t="s">
        <v>806</v>
      </c>
      <c r="CN50" s="204" t="s">
        <v>799</v>
      </c>
      <c r="CO50" s="77" t="s">
        <v>802</v>
      </c>
      <c r="CP50" s="204" t="s">
        <v>801</v>
      </c>
      <c r="CQ50" s="204" t="s">
        <v>808</v>
      </c>
      <c r="CR50" s="77" t="s">
        <v>805</v>
      </c>
      <c r="CS50" s="204" t="s">
        <v>795</v>
      </c>
      <c r="CT50" s="205" t="s">
        <v>796</v>
      </c>
      <c r="CU50" s="205" t="s">
        <v>796</v>
      </c>
      <c r="CV50" s="204" t="s">
        <v>806</v>
      </c>
      <c r="CW50" s="77" t="s">
        <v>807</v>
      </c>
      <c r="CX50" s="77" t="s">
        <v>814</v>
      </c>
      <c r="CY50" s="204" t="s">
        <v>795</v>
      </c>
      <c r="CZ50" s="206" t="s">
        <v>806</v>
      </c>
      <c r="DA50" s="205" t="s">
        <v>811</v>
      </c>
      <c r="DB50" s="77" t="s">
        <v>805</v>
      </c>
      <c r="DC50" s="77" t="s">
        <v>802</v>
      </c>
      <c r="DD50" s="77" t="s">
        <v>805</v>
      </c>
      <c r="DE50" s="77" t="s">
        <v>800</v>
      </c>
      <c r="DF50" s="217" t="s">
        <v>796</v>
      </c>
      <c r="DG50" s="77" t="s">
        <v>807</v>
      </c>
      <c r="DH50" s="77" t="s">
        <v>814</v>
      </c>
      <c r="DI50" s="217" t="s">
        <v>811</v>
      </c>
      <c r="DJ50" s="217" t="s">
        <v>811</v>
      </c>
      <c r="DK50" s="204" t="s">
        <v>799</v>
      </c>
      <c r="DL50" s="77" t="s">
        <v>807</v>
      </c>
      <c r="DM50" s="77" t="s">
        <v>812</v>
      </c>
      <c r="DN50" s="77" t="s">
        <v>807</v>
      </c>
      <c r="DO50" s="204" t="s">
        <v>820</v>
      </c>
      <c r="DP50" s="204" t="s">
        <v>808</v>
      </c>
      <c r="DQ50" s="77" t="s">
        <v>814</v>
      </c>
      <c r="DR50" s="206" t="s">
        <v>806</v>
      </c>
      <c r="DS50" s="77" t="s">
        <v>794</v>
      </c>
      <c r="DT50" s="217" t="s">
        <v>821</v>
      </c>
      <c r="DU50" s="217" t="s">
        <v>811</v>
      </c>
      <c r="DV50" s="204" t="s">
        <v>813</v>
      </c>
      <c r="DW50" s="77" t="s">
        <v>794</v>
      </c>
      <c r="DX50" s="204" t="s">
        <v>801</v>
      </c>
      <c r="DY50" s="77" t="s">
        <v>800</v>
      </c>
      <c r="DZ50" s="204" t="s">
        <v>795</v>
      </c>
      <c r="EA50" s="204" t="s">
        <v>799</v>
      </c>
      <c r="EB50" s="204" t="s">
        <v>808</v>
      </c>
      <c r="EC50" s="86" t="s">
        <v>805</v>
      </c>
      <c r="ED50" s="86" t="s">
        <v>805</v>
      </c>
      <c r="EE50" s="216" t="s">
        <v>805</v>
      </c>
      <c r="EF50" s="212" t="s">
        <v>801</v>
      </c>
      <c r="EG50" s="77" t="s">
        <v>843</v>
      </c>
      <c r="EH50" s="77" t="s">
        <v>822</v>
      </c>
      <c r="EI50" s="204" t="s">
        <v>810</v>
      </c>
      <c r="EJ50" s="204" t="s">
        <v>797</v>
      </c>
      <c r="EK50" s="204" t="s">
        <v>799</v>
      </c>
      <c r="EL50" s="204" t="s">
        <v>813</v>
      </c>
      <c r="EM50" s="77" t="s">
        <v>812</v>
      </c>
      <c r="EN50" s="204" t="s">
        <v>801</v>
      </c>
      <c r="EO50" s="217" t="s">
        <v>811</v>
      </c>
      <c r="EP50" s="204" t="s">
        <v>797</v>
      </c>
      <c r="EQ50" s="77" t="s">
        <v>805</v>
      </c>
      <c r="ER50" s="204" t="s">
        <v>801</v>
      </c>
      <c r="ES50" s="204" t="s">
        <v>795</v>
      </c>
      <c r="ET50" s="77" t="s">
        <v>807</v>
      </c>
      <c r="EU50" s="77" t="s">
        <v>798</v>
      </c>
      <c r="EV50" s="77" t="s">
        <v>824</v>
      </c>
      <c r="EW50" s="217" t="s">
        <v>811</v>
      </c>
      <c r="EX50" s="204" t="s">
        <v>837</v>
      </c>
      <c r="EY50" s="204" t="s">
        <v>844</v>
      </c>
      <c r="EZ50" s="217" t="s">
        <v>811</v>
      </c>
      <c r="FA50" s="217" t="s">
        <v>821</v>
      </c>
      <c r="FB50" s="204" t="s">
        <v>806</v>
      </c>
      <c r="FC50" s="77" t="s">
        <v>809</v>
      </c>
      <c r="FD50" s="77" t="s">
        <v>805</v>
      </c>
      <c r="FE50" s="77" t="s">
        <v>794</v>
      </c>
      <c r="FF50" s="204" t="s">
        <v>799</v>
      </c>
      <c r="FG50" s="204" t="s">
        <v>801</v>
      </c>
      <c r="FH50" s="204" t="s">
        <v>799</v>
      </c>
      <c r="FI50" s="77" t="s">
        <v>800</v>
      </c>
      <c r="FJ50" s="77" t="s">
        <v>800</v>
      </c>
      <c r="FK50" s="204" t="s">
        <v>815</v>
      </c>
      <c r="FL50" s="77" t="s">
        <v>802</v>
      </c>
      <c r="FM50" s="296" t="s">
        <v>818</v>
      </c>
      <c r="FN50" s="204" t="s">
        <v>1078</v>
      </c>
      <c r="FO50" s="77" t="s">
        <v>802</v>
      </c>
      <c r="FP50" s="77" t="s">
        <v>802</v>
      </c>
      <c r="FQ50" s="77" t="s">
        <v>798</v>
      </c>
      <c r="FR50" s="300" t="s">
        <v>811</v>
      </c>
      <c r="FS50" s="204" t="s">
        <v>806</v>
      </c>
      <c r="FT50" s="77" t="s">
        <v>798</v>
      </c>
      <c r="FU50" s="204" t="s">
        <v>799</v>
      </c>
      <c r="FV50" s="77" t="s">
        <v>809</v>
      </c>
      <c r="FW50" s="77" t="s">
        <v>807</v>
      </c>
      <c r="FX50" s="204" t="s">
        <v>823</v>
      </c>
      <c r="FY50" s="204" t="s">
        <v>799</v>
      </c>
      <c r="FZ50" s="77" t="s">
        <v>809</v>
      </c>
      <c r="GA50" s="77" t="s">
        <v>794</v>
      </c>
      <c r="GB50" s="300" t="s">
        <v>811</v>
      </c>
      <c r="GC50" s="300" t="s">
        <v>796</v>
      </c>
      <c r="GD50" s="77" t="s">
        <v>805</v>
      </c>
      <c r="GE50" s="77" t="s">
        <v>794</v>
      </c>
      <c r="GF50" s="77" t="s">
        <v>800</v>
      </c>
      <c r="GG50" s="204" t="s">
        <v>795</v>
      </c>
      <c r="GH50" s="77" t="s">
        <v>807</v>
      </c>
      <c r="GI50" s="204" t="s">
        <v>813</v>
      </c>
      <c r="GJ50" s="204" t="s">
        <v>823</v>
      </c>
      <c r="GK50" s="204" t="s">
        <v>795</v>
      </c>
      <c r="GL50" s="77" t="s">
        <v>800</v>
      </c>
      <c r="GM50" s="300" t="s">
        <v>796</v>
      </c>
      <c r="GN50" s="300" t="s">
        <v>796</v>
      </c>
      <c r="GO50" s="77" t="s">
        <v>805</v>
      </c>
      <c r="GP50" s="77" t="s">
        <v>802</v>
      </c>
      <c r="GQ50" s="77" t="s">
        <v>800</v>
      </c>
      <c r="GR50" s="301" t="s">
        <v>821</v>
      </c>
      <c r="GS50" s="204" t="s">
        <v>797</v>
      </c>
      <c r="GT50" s="204" t="s">
        <v>810</v>
      </c>
      <c r="GU50" s="77" t="s">
        <v>794</v>
      </c>
      <c r="GV50" s="77" t="s">
        <v>800</v>
      </c>
      <c r="GW50" s="204" t="s">
        <v>799</v>
      </c>
      <c r="GX50" s="77" t="s">
        <v>807</v>
      </c>
      <c r="GY50" s="77" t="s">
        <v>800</v>
      </c>
      <c r="GZ50" s="344" t="s">
        <v>796</v>
      </c>
      <c r="HA50" s="344" t="s">
        <v>811</v>
      </c>
      <c r="HB50" s="45" t="s">
        <v>802</v>
      </c>
      <c r="HC50" s="343" t="s">
        <v>795</v>
      </c>
      <c r="HD50" s="343" t="s">
        <v>799</v>
      </c>
      <c r="HE50" s="343" t="s">
        <v>815</v>
      </c>
      <c r="HF50" s="45" t="s">
        <v>794</v>
      </c>
      <c r="HG50" s="45" t="s">
        <v>805</v>
      </c>
      <c r="HH50" s="343" t="s">
        <v>799</v>
      </c>
      <c r="HI50" s="343" t="s">
        <v>799</v>
      </c>
      <c r="HJ50" s="345" t="s">
        <v>818</v>
      </c>
      <c r="HK50" s="45" t="s">
        <v>794</v>
      </c>
      <c r="HL50" s="345" t="s">
        <v>811</v>
      </c>
      <c r="HM50" s="345" t="s">
        <v>796</v>
      </c>
      <c r="HN50" s="45" t="s">
        <v>805</v>
      </c>
      <c r="HO50" s="45" t="s">
        <v>805</v>
      </c>
      <c r="HP50" s="45" t="s">
        <v>805</v>
      </c>
      <c r="HQ50" s="343" t="s">
        <v>815</v>
      </c>
      <c r="HR50" s="345" t="s">
        <v>811</v>
      </c>
      <c r="HS50" s="45" t="s">
        <v>805</v>
      </c>
      <c r="HT50" s="45" t="s">
        <v>805</v>
      </c>
      <c r="HU50" s="345" t="s">
        <v>796</v>
      </c>
      <c r="HV50" s="345" t="s">
        <v>811</v>
      </c>
      <c r="HW50" s="343" t="s">
        <v>795</v>
      </c>
      <c r="HX50" s="45" t="s">
        <v>805</v>
      </c>
      <c r="HY50" s="45" t="s">
        <v>805</v>
      </c>
    </row>
    <row r="51" spans="1:233" ht="12" hidden="1">
      <c r="A51" s="105">
        <v>50</v>
      </c>
      <c r="B51" s="148" t="s">
        <v>435</v>
      </c>
      <c r="C51" s="76" t="s">
        <v>800</v>
      </c>
      <c r="D51" s="80" t="s">
        <v>811</v>
      </c>
      <c r="E51" s="77" t="s">
        <v>794</v>
      </c>
      <c r="F51" s="77" t="s">
        <v>802</v>
      </c>
      <c r="G51" s="79" t="s">
        <v>795</v>
      </c>
      <c r="H51" s="77" t="s">
        <v>802</v>
      </c>
      <c r="I51" s="79" t="s">
        <v>808</v>
      </c>
      <c r="J51" s="80" t="s">
        <v>796</v>
      </c>
      <c r="K51" s="77" t="s">
        <v>805</v>
      </c>
      <c r="L51" s="77" t="s">
        <v>800</v>
      </c>
      <c r="M51" s="79" t="s">
        <v>801</v>
      </c>
      <c r="N51" s="79" t="s">
        <v>806</v>
      </c>
      <c r="O51" s="79" t="s">
        <v>806</v>
      </c>
      <c r="P51" s="80" t="s">
        <v>811</v>
      </c>
      <c r="Q51" s="79" t="s">
        <v>797</v>
      </c>
      <c r="R51" s="77" t="s">
        <v>807</v>
      </c>
      <c r="S51" s="77" t="s">
        <v>804</v>
      </c>
      <c r="T51" s="80" t="s">
        <v>841</v>
      </c>
      <c r="U51" s="79" t="s">
        <v>799</v>
      </c>
      <c r="V51" s="77" t="s">
        <v>804</v>
      </c>
      <c r="W51" s="80" t="s">
        <v>818</v>
      </c>
      <c r="X51" s="77" t="s">
        <v>809</v>
      </c>
      <c r="Y51" s="77" t="s">
        <v>807</v>
      </c>
      <c r="Z51" s="79" t="s">
        <v>801</v>
      </c>
      <c r="AA51" s="77" t="s">
        <v>794</v>
      </c>
      <c r="AB51" s="77" t="s">
        <v>794</v>
      </c>
      <c r="AC51" s="77" t="s">
        <v>802</v>
      </c>
      <c r="AD51" s="77" t="s">
        <v>814</v>
      </c>
      <c r="AE51" s="77" t="s">
        <v>800</v>
      </c>
      <c r="AF51" s="80" t="s">
        <v>796</v>
      </c>
      <c r="AG51" s="79" t="s">
        <v>810</v>
      </c>
      <c r="AH51" s="79" t="s">
        <v>808</v>
      </c>
      <c r="AI51" s="79" t="s">
        <v>799</v>
      </c>
      <c r="AJ51" s="77" t="s">
        <v>807</v>
      </c>
      <c r="AK51" s="80" t="s">
        <v>811</v>
      </c>
      <c r="AL51" s="77" t="s">
        <v>845</v>
      </c>
      <c r="AM51" s="77" t="s">
        <v>809</v>
      </c>
      <c r="AN51" s="77" t="s">
        <v>805</v>
      </c>
      <c r="AO51" s="77" t="s">
        <v>794</v>
      </c>
      <c r="AP51" s="77" t="s">
        <v>800</v>
      </c>
      <c r="AQ51" s="77" t="s">
        <v>800</v>
      </c>
      <c r="AR51" s="80" t="s">
        <v>821</v>
      </c>
      <c r="AS51" s="77" t="s">
        <v>794</v>
      </c>
      <c r="AT51" s="77" t="s">
        <v>814</v>
      </c>
      <c r="AU51" s="80" t="s">
        <v>811</v>
      </c>
      <c r="AV51" s="79" t="s">
        <v>795</v>
      </c>
      <c r="AW51" s="79" t="s">
        <v>815</v>
      </c>
      <c r="AX51" s="79" t="s">
        <v>806</v>
      </c>
      <c r="AY51" s="79" t="s">
        <v>799</v>
      </c>
      <c r="AZ51" s="79" t="s">
        <v>801</v>
      </c>
      <c r="BA51" s="77" t="s">
        <v>798</v>
      </c>
      <c r="BB51" s="77" t="s">
        <v>800</v>
      </c>
      <c r="BC51" s="79" t="s">
        <v>801</v>
      </c>
      <c r="BD51" s="85" t="s">
        <v>823</v>
      </c>
      <c r="BE51" s="108" t="s">
        <v>805</v>
      </c>
      <c r="BF51" s="77" t="s">
        <v>802</v>
      </c>
      <c r="BG51" s="79" t="s">
        <v>797</v>
      </c>
      <c r="BH51" s="79" t="s">
        <v>808</v>
      </c>
      <c r="BI51" s="77" t="s">
        <v>794</v>
      </c>
      <c r="BJ51" s="79" t="s">
        <v>799</v>
      </c>
      <c r="BK51" s="80" t="s">
        <v>811</v>
      </c>
      <c r="BL51" s="80" t="s">
        <v>796</v>
      </c>
      <c r="BM51" s="80" t="s">
        <v>796</v>
      </c>
      <c r="BN51" s="79" t="s">
        <v>806</v>
      </c>
      <c r="BO51" s="77" t="s">
        <v>800</v>
      </c>
      <c r="BP51" s="79" t="s">
        <v>797</v>
      </c>
      <c r="BQ51" s="77" t="s">
        <v>800</v>
      </c>
      <c r="BR51" s="79" t="s">
        <v>797</v>
      </c>
      <c r="BS51" s="80" t="s">
        <v>811</v>
      </c>
      <c r="BT51" s="79" t="s">
        <v>808</v>
      </c>
      <c r="BU51" s="79" t="s">
        <v>813</v>
      </c>
      <c r="BV51" s="77" t="s">
        <v>800</v>
      </c>
      <c r="BW51" s="80" t="s">
        <v>796</v>
      </c>
      <c r="BX51" s="80" t="s">
        <v>796</v>
      </c>
      <c r="BY51" s="77" t="s">
        <v>794</v>
      </c>
      <c r="BZ51" s="77" t="s">
        <v>794</v>
      </c>
      <c r="CA51" s="79" t="s">
        <v>799</v>
      </c>
      <c r="CB51" s="79" t="s">
        <v>806</v>
      </c>
      <c r="CC51" s="77" t="s">
        <v>805</v>
      </c>
      <c r="CD51" s="79" t="s">
        <v>808</v>
      </c>
      <c r="CE51" s="80" t="s">
        <v>811</v>
      </c>
      <c r="CF51" s="77" t="s">
        <v>800</v>
      </c>
      <c r="CG51" s="79" t="s">
        <v>799</v>
      </c>
      <c r="CH51" s="79" t="s">
        <v>799</v>
      </c>
      <c r="CI51" s="79" t="s">
        <v>806</v>
      </c>
      <c r="CJ51" s="80" t="s">
        <v>796</v>
      </c>
      <c r="CK51" s="158" t="s">
        <v>818</v>
      </c>
      <c r="CL51" s="210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211"/>
      <c r="EF51" s="210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121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45"/>
      <c r="HA51" s="45"/>
      <c r="HB51" s="45"/>
      <c r="HC51" s="45"/>
      <c r="HD51" s="45"/>
      <c r="HE51" s="343"/>
      <c r="HF51" s="45"/>
      <c r="HG51" s="45"/>
      <c r="HH51" s="45"/>
      <c r="HI51" s="343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</row>
    <row r="52" spans="1:233" ht="12.75" hidden="1" thickBot="1">
      <c r="A52" s="105">
        <v>51</v>
      </c>
      <c r="B52" s="148" t="s">
        <v>433</v>
      </c>
      <c r="C52" s="96" t="s">
        <v>804</v>
      </c>
      <c r="D52" s="90" t="s">
        <v>809</v>
      </c>
      <c r="E52" s="88" t="s">
        <v>806</v>
      </c>
      <c r="F52" s="90" t="s">
        <v>817</v>
      </c>
      <c r="G52" s="88" t="s">
        <v>795</v>
      </c>
      <c r="H52" s="89" t="s">
        <v>796</v>
      </c>
      <c r="I52" s="88" t="s">
        <v>803</v>
      </c>
      <c r="J52" s="88" t="s">
        <v>799</v>
      </c>
      <c r="K52" s="90" t="s">
        <v>800</v>
      </c>
      <c r="L52" s="90" t="s">
        <v>798</v>
      </c>
      <c r="M52" s="90" t="s">
        <v>802</v>
      </c>
      <c r="N52" s="88" t="s">
        <v>795</v>
      </c>
      <c r="O52" s="88" t="s">
        <v>795</v>
      </c>
      <c r="P52" s="90" t="s">
        <v>794</v>
      </c>
      <c r="Q52" s="90" t="s">
        <v>800</v>
      </c>
      <c r="R52" s="90" t="s">
        <v>802</v>
      </c>
      <c r="S52" s="88" t="s">
        <v>803</v>
      </c>
      <c r="T52" s="88" t="s">
        <v>795</v>
      </c>
      <c r="U52" s="89" t="s">
        <v>796</v>
      </c>
      <c r="V52" s="90" t="s">
        <v>802</v>
      </c>
      <c r="W52" s="88" t="s">
        <v>810</v>
      </c>
      <c r="X52" s="88" t="s">
        <v>825</v>
      </c>
      <c r="Y52" s="90" t="s">
        <v>805</v>
      </c>
      <c r="Z52" s="90" t="s">
        <v>890</v>
      </c>
      <c r="AA52" s="90" t="s">
        <v>814</v>
      </c>
      <c r="AB52" s="90" t="s">
        <v>794</v>
      </c>
      <c r="AC52" s="90" t="s">
        <v>824</v>
      </c>
      <c r="AD52" s="90" t="s">
        <v>807</v>
      </c>
      <c r="AE52" s="89" t="s">
        <v>796</v>
      </c>
      <c r="AF52" s="89" t="s">
        <v>841</v>
      </c>
      <c r="AG52" s="90" t="s">
        <v>794</v>
      </c>
      <c r="AH52" s="88" t="s">
        <v>795</v>
      </c>
      <c r="AI52" s="88" t="s">
        <v>795</v>
      </c>
      <c r="AJ52" s="88" t="s">
        <v>815</v>
      </c>
      <c r="AK52" s="89" t="s">
        <v>891</v>
      </c>
      <c r="AL52" s="90" t="s">
        <v>814</v>
      </c>
      <c r="AM52" s="90" t="s">
        <v>798</v>
      </c>
      <c r="AN52" s="88" t="s">
        <v>806</v>
      </c>
      <c r="AO52" s="90" t="s">
        <v>802</v>
      </c>
      <c r="AP52" s="90" t="s">
        <v>800</v>
      </c>
      <c r="AQ52" s="89" t="s">
        <v>811</v>
      </c>
      <c r="AR52" s="90" t="s">
        <v>809</v>
      </c>
      <c r="AS52" s="90" t="s">
        <v>822</v>
      </c>
      <c r="AT52" s="90" t="s">
        <v>814</v>
      </c>
      <c r="AU52" s="90" t="s">
        <v>824</v>
      </c>
      <c r="AV52" s="90" t="s">
        <v>802</v>
      </c>
      <c r="AW52" s="90" t="s">
        <v>794</v>
      </c>
      <c r="AX52" s="155" t="s">
        <v>802</v>
      </c>
      <c r="AY52" s="90" t="s">
        <v>794</v>
      </c>
      <c r="AZ52" s="88" t="s">
        <v>801</v>
      </c>
      <c r="BA52" s="89" t="s">
        <v>811</v>
      </c>
      <c r="BB52" s="89" t="s">
        <v>821</v>
      </c>
      <c r="BC52" s="88" t="s">
        <v>799</v>
      </c>
      <c r="BD52" s="97" t="s">
        <v>794</v>
      </c>
      <c r="BE52" s="108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121"/>
      <c r="CL52" s="210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211"/>
      <c r="EF52" s="210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121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45"/>
      <c r="HA52" s="45"/>
      <c r="HB52" s="45"/>
      <c r="HC52" s="45"/>
      <c r="HD52" s="45"/>
      <c r="HE52" s="343"/>
      <c r="HF52" s="45"/>
      <c r="HG52" s="45"/>
      <c r="HH52" s="45"/>
      <c r="HI52" s="343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</row>
    <row r="53" spans="1:233" ht="12" hidden="1">
      <c r="A53" s="105">
        <v>52</v>
      </c>
      <c r="B53" s="123" t="s">
        <v>786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7"/>
      <c r="S53" s="127"/>
      <c r="T53" s="127"/>
      <c r="U53" s="127"/>
      <c r="V53" s="127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77" t="s">
        <v>814</v>
      </c>
      <c r="BF53" s="77" t="s">
        <v>800</v>
      </c>
      <c r="BG53" s="80" t="s">
        <v>811</v>
      </c>
      <c r="BH53" s="80" t="s">
        <v>811</v>
      </c>
      <c r="BI53" s="79" t="s">
        <v>808</v>
      </c>
      <c r="BJ53" s="80" t="s">
        <v>796</v>
      </c>
      <c r="BK53" s="80" t="s">
        <v>818</v>
      </c>
      <c r="BL53" s="77" t="s">
        <v>794</v>
      </c>
      <c r="BM53" s="79" t="s">
        <v>795</v>
      </c>
      <c r="BN53" s="80" t="s">
        <v>811</v>
      </c>
      <c r="BO53" s="80" t="s">
        <v>796</v>
      </c>
      <c r="BP53" s="79" t="s">
        <v>813</v>
      </c>
      <c r="BQ53" s="79" t="s">
        <v>806</v>
      </c>
      <c r="BR53" s="77" t="s">
        <v>794</v>
      </c>
      <c r="BS53" s="77" t="s">
        <v>794</v>
      </c>
      <c r="BT53" s="79" t="s">
        <v>799</v>
      </c>
      <c r="BU53" s="77" t="s">
        <v>819</v>
      </c>
      <c r="BV53" s="79" t="s">
        <v>806</v>
      </c>
      <c r="BW53" s="79" t="s">
        <v>808</v>
      </c>
      <c r="BX53" s="79" t="s">
        <v>808</v>
      </c>
      <c r="BY53" s="79" t="s">
        <v>795</v>
      </c>
      <c r="BZ53" s="80" t="s">
        <v>796</v>
      </c>
      <c r="CA53" s="80" t="s">
        <v>811</v>
      </c>
      <c r="CB53" s="77" t="s">
        <v>805</v>
      </c>
      <c r="CC53" s="80" t="s">
        <v>796</v>
      </c>
      <c r="CD53" s="79" t="s">
        <v>795</v>
      </c>
      <c r="CE53" s="79" t="s">
        <v>815</v>
      </c>
      <c r="CF53" s="79" t="s">
        <v>801</v>
      </c>
      <c r="CG53" s="80" t="s">
        <v>811</v>
      </c>
      <c r="CH53" s="79" t="s">
        <v>795</v>
      </c>
      <c r="CI53" s="79" t="s">
        <v>799</v>
      </c>
      <c r="CJ53" s="79" t="s">
        <v>806</v>
      </c>
      <c r="CK53" s="121" t="s">
        <v>807</v>
      </c>
      <c r="CL53" s="210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211"/>
      <c r="EF53" s="210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121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45"/>
      <c r="HA53" s="45"/>
      <c r="HB53" s="45"/>
      <c r="HC53" s="45"/>
      <c r="HD53" s="45"/>
      <c r="HE53" s="343"/>
      <c r="HF53" s="45"/>
      <c r="HG53" s="45"/>
      <c r="HH53" s="45"/>
      <c r="HI53" s="343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</row>
    <row r="54" spans="1:233" ht="12" hidden="1">
      <c r="A54" s="105">
        <v>53</v>
      </c>
      <c r="B54" s="123" t="s">
        <v>787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122"/>
      <c r="S54" s="122"/>
      <c r="T54" s="122"/>
      <c r="U54" s="122"/>
      <c r="V54" s="122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79" t="s">
        <v>815</v>
      </c>
      <c r="BF54" s="79" t="s">
        <v>799</v>
      </c>
      <c r="BG54" s="77" t="s">
        <v>798</v>
      </c>
      <c r="BH54" s="80" t="s">
        <v>811</v>
      </c>
      <c r="BI54" s="80" t="s">
        <v>796</v>
      </c>
      <c r="BJ54" s="80" t="s">
        <v>796</v>
      </c>
      <c r="BK54" s="77" t="s">
        <v>805</v>
      </c>
      <c r="BL54" s="77" t="s">
        <v>812</v>
      </c>
      <c r="BM54" s="79" t="s">
        <v>799</v>
      </c>
      <c r="BN54" s="79" t="s">
        <v>799</v>
      </c>
      <c r="BO54" s="77" t="s">
        <v>814</v>
      </c>
      <c r="BP54" s="77" t="s">
        <v>800</v>
      </c>
      <c r="BQ54" s="79" t="s">
        <v>801</v>
      </c>
      <c r="BR54" s="77" t="s">
        <v>800</v>
      </c>
      <c r="BS54" s="77" t="s">
        <v>805</v>
      </c>
      <c r="BT54" s="77" t="s">
        <v>805</v>
      </c>
      <c r="BU54" s="79" t="s">
        <v>813</v>
      </c>
      <c r="BV54" s="79" t="s">
        <v>799</v>
      </c>
      <c r="BW54" s="79" t="s">
        <v>799</v>
      </c>
      <c r="BX54" s="79" t="s">
        <v>799</v>
      </c>
      <c r="BY54" s="80" t="s">
        <v>796</v>
      </c>
      <c r="BZ54" s="79" t="s">
        <v>815</v>
      </c>
      <c r="CA54" s="80" t="s">
        <v>811</v>
      </c>
      <c r="CB54" s="79" t="s">
        <v>799</v>
      </c>
      <c r="CC54" s="79" t="s">
        <v>806</v>
      </c>
      <c r="CD54" s="77" t="s">
        <v>807</v>
      </c>
      <c r="CE54" s="80" t="s">
        <v>796</v>
      </c>
      <c r="CF54" s="77" t="s">
        <v>794</v>
      </c>
      <c r="CG54" s="79" t="s">
        <v>808</v>
      </c>
      <c r="CH54" s="77" t="s">
        <v>814</v>
      </c>
      <c r="CI54" s="79" t="s">
        <v>801</v>
      </c>
      <c r="CJ54" s="79" t="s">
        <v>799</v>
      </c>
      <c r="CK54" s="121" t="s">
        <v>807</v>
      </c>
      <c r="CL54" s="210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211"/>
      <c r="EF54" s="210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121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45"/>
      <c r="HA54" s="45"/>
      <c r="HB54" s="45"/>
      <c r="HC54" s="45"/>
      <c r="HD54" s="45"/>
      <c r="HE54" s="343"/>
      <c r="HF54" s="45"/>
      <c r="HG54" s="45"/>
      <c r="HH54" s="45"/>
      <c r="HI54" s="343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</row>
    <row r="55" spans="1:233" ht="12" hidden="1">
      <c r="A55" s="105">
        <v>54</v>
      </c>
      <c r="B55" s="123" t="s">
        <v>790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122"/>
      <c r="S55" s="122"/>
      <c r="T55" s="122"/>
      <c r="U55" s="122"/>
      <c r="V55" s="122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77" t="s">
        <v>794</v>
      </c>
      <c r="BF55" s="79" t="s">
        <v>801</v>
      </c>
      <c r="BG55" s="79" t="s">
        <v>797</v>
      </c>
      <c r="BH55" s="79" t="s">
        <v>806</v>
      </c>
      <c r="BI55" s="79" t="s">
        <v>808</v>
      </c>
      <c r="BJ55" s="77" t="s">
        <v>800</v>
      </c>
      <c r="BK55" s="77" t="s">
        <v>805</v>
      </c>
      <c r="BL55" s="79" t="s">
        <v>799</v>
      </c>
      <c r="BM55" s="77" t="s">
        <v>805</v>
      </c>
      <c r="BN55" s="79" t="s">
        <v>808</v>
      </c>
      <c r="BO55" s="80" t="s">
        <v>811</v>
      </c>
      <c r="BP55" s="79" t="s">
        <v>799</v>
      </c>
      <c r="BQ55" s="142" t="s">
        <v>805</v>
      </c>
      <c r="BR55" s="77" t="s">
        <v>807</v>
      </c>
      <c r="BS55" s="80" t="s">
        <v>811</v>
      </c>
      <c r="BT55" s="79" t="s">
        <v>815</v>
      </c>
      <c r="BU55" s="77" t="s">
        <v>798</v>
      </c>
      <c r="BV55" s="80" t="s">
        <v>796</v>
      </c>
      <c r="BW55" s="77" t="s">
        <v>802</v>
      </c>
      <c r="BX55" s="80" t="s">
        <v>811</v>
      </c>
      <c r="BY55" s="77" t="s">
        <v>798</v>
      </c>
      <c r="BZ55" s="80" t="s">
        <v>818</v>
      </c>
      <c r="CA55" s="77" t="s">
        <v>794</v>
      </c>
      <c r="CB55" s="79" t="s">
        <v>806</v>
      </c>
      <c r="CC55" s="77" t="s">
        <v>800</v>
      </c>
      <c r="CD55" s="77" t="s">
        <v>800</v>
      </c>
      <c r="CE55" s="79" t="s">
        <v>799</v>
      </c>
      <c r="CF55" s="79" t="s">
        <v>795</v>
      </c>
      <c r="CG55" s="80" t="s">
        <v>796</v>
      </c>
      <c r="CH55" s="79" t="s">
        <v>808</v>
      </c>
      <c r="CI55" s="79" t="s">
        <v>808</v>
      </c>
      <c r="CJ55" s="77" t="s">
        <v>809</v>
      </c>
      <c r="CK55" s="158" t="s">
        <v>811</v>
      </c>
      <c r="CL55" s="210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211"/>
      <c r="EF55" s="210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121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45"/>
      <c r="HA55" s="45"/>
      <c r="HB55" s="45"/>
      <c r="HC55" s="45"/>
      <c r="HD55" s="45"/>
      <c r="HE55" s="343"/>
      <c r="HF55" s="45"/>
      <c r="HG55" s="45"/>
      <c r="HH55" s="45"/>
      <c r="HI55" s="343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</row>
    <row r="56" spans="1:233" ht="12" hidden="1">
      <c r="A56" s="105">
        <v>55</v>
      </c>
      <c r="B56" s="123" t="s">
        <v>791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122"/>
      <c r="S56" s="122"/>
      <c r="T56" s="122"/>
      <c r="U56" s="122"/>
      <c r="V56" s="122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77" t="s">
        <v>805</v>
      </c>
      <c r="BF56" s="80" t="s">
        <v>796</v>
      </c>
      <c r="BG56" s="79" t="s">
        <v>797</v>
      </c>
      <c r="BH56" s="77" t="s">
        <v>807</v>
      </c>
      <c r="BI56" s="80" t="s">
        <v>796</v>
      </c>
      <c r="BJ56" s="77" t="s">
        <v>807</v>
      </c>
      <c r="BK56" s="80" t="s">
        <v>796</v>
      </c>
      <c r="BL56" s="77" t="s">
        <v>800</v>
      </c>
      <c r="BM56" s="77" t="s">
        <v>819</v>
      </c>
      <c r="BN56" s="80" t="s">
        <v>796</v>
      </c>
      <c r="BO56" s="79" t="s">
        <v>813</v>
      </c>
      <c r="BP56" s="80" t="s">
        <v>796</v>
      </c>
      <c r="BQ56" s="79" t="s">
        <v>795</v>
      </c>
      <c r="BR56" s="80" t="s">
        <v>796</v>
      </c>
      <c r="BS56" s="77" t="s">
        <v>807</v>
      </c>
      <c r="BT56" s="79" t="s">
        <v>806</v>
      </c>
      <c r="BU56" s="79" t="s">
        <v>810</v>
      </c>
      <c r="BV56" s="77" t="s">
        <v>807</v>
      </c>
      <c r="BW56" s="80" t="s">
        <v>796</v>
      </c>
      <c r="BX56" s="79" t="s">
        <v>799</v>
      </c>
      <c r="BY56" s="77" t="s">
        <v>800</v>
      </c>
      <c r="BZ56" s="80" t="s">
        <v>818</v>
      </c>
      <c r="CA56" s="79" t="s">
        <v>795</v>
      </c>
      <c r="CB56" s="77" t="s">
        <v>794</v>
      </c>
      <c r="CC56" s="80" t="s">
        <v>818</v>
      </c>
      <c r="CD56" s="77" t="s">
        <v>794</v>
      </c>
      <c r="CE56" s="79" t="s">
        <v>806</v>
      </c>
      <c r="CF56" s="77" t="s">
        <v>802</v>
      </c>
      <c r="CG56" s="79" t="s">
        <v>801</v>
      </c>
      <c r="CH56" s="77" t="s">
        <v>814</v>
      </c>
      <c r="CI56" s="79" t="s">
        <v>806</v>
      </c>
      <c r="CJ56" s="79" t="s">
        <v>799</v>
      </c>
      <c r="CK56" s="157" t="s">
        <v>799</v>
      </c>
      <c r="CL56" s="210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211"/>
      <c r="EF56" s="210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121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45"/>
      <c r="HA56" s="45"/>
      <c r="HB56" s="45"/>
      <c r="HC56" s="45"/>
      <c r="HD56" s="45"/>
      <c r="HE56" s="343"/>
      <c r="HF56" s="45"/>
      <c r="HG56" s="45"/>
      <c r="HH56" s="45"/>
      <c r="HI56" s="343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</row>
    <row r="57" spans="1:233" ht="12" hidden="1">
      <c r="A57" s="105">
        <v>56</v>
      </c>
      <c r="B57" s="123" t="s">
        <v>789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122"/>
      <c r="S57" s="122"/>
      <c r="T57" s="122"/>
      <c r="U57" s="122"/>
      <c r="V57" s="122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80" t="s">
        <v>796</v>
      </c>
      <c r="BF57" s="77" t="s">
        <v>807</v>
      </c>
      <c r="BG57" s="79" t="s">
        <v>799</v>
      </c>
      <c r="BH57" s="80" t="s">
        <v>811</v>
      </c>
      <c r="BI57" s="80" t="s">
        <v>796</v>
      </c>
      <c r="BJ57" s="79" t="s">
        <v>797</v>
      </c>
      <c r="BK57" s="79" t="s">
        <v>806</v>
      </c>
      <c r="BL57" s="77" t="s">
        <v>794</v>
      </c>
      <c r="BM57" s="79" t="s">
        <v>806</v>
      </c>
      <c r="BN57" s="79" t="s">
        <v>799</v>
      </c>
      <c r="BO57" s="80" t="s">
        <v>821</v>
      </c>
      <c r="BP57" s="79" t="s">
        <v>806</v>
      </c>
      <c r="BQ57" s="77" t="s">
        <v>794</v>
      </c>
      <c r="BR57" s="79" t="s">
        <v>799</v>
      </c>
      <c r="BS57" s="77" t="s">
        <v>805</v>
      </c>
      <c r="BT57" s="77" t="s">
        <v>807</v>
      </c>
      <c r="BU57" s="80" t="s">
        <v>796</v>
      </c>
      <c r="BV57" s="80" t="s">
        <v>796</v>
      </c>
      <c r="BW57" s="79" t="s">
        <v>801</v>
      </c>
      <c r="BX57" s="77" t="s">
        <v>798</v>
      </c>
      <c r="BY57" s="79" t="s">
        <v>797</v>
      </c>
      <c r="BZ57" s="77" t="s">
        <v>809</v>
      </c>
      <c r="CA57" s="77" t="s">
        <v>794</v>
      </c>
      <c r="CB57" s="77" t="s">
        <v>814</v>
      </c>
      <c r="CC57" s="80" t="s">
        <v>796</v>
      </c>
      <c r="CD57" s="80" t="s">
        <v>811</v>
      </c>
      <c r="CE57" s="80" t="s">
        <v>796</v>
      </c>
      <c r="CF57" s="77" t="s">
        <v>807</v>
      </c>
      <c r="CG57" s="77" t="s">
        <v>807</v>
      </c>
      <c r="CH57" s="80" t="s">
        <v>811</v>
      </c>
      <c r="CI57" s="79" t="s">
        <v>808</v>
      </c>
      <c r="CJ57" s="77" t="s">
        <v>794</v>
      </c>
      <c r="CK57" s="158" t="s">
        <v>818</v>
      </c>
      <c r="CL57" s="210" t="s">
        <v>798</v>
      </c>
      <c r="CM57" s="205" t="s">
        <v>796</v>
      </c>
      <c r="CN57" s="77" t="s">
        <v>794</v>
      </c>
      <c r="CO57" s="205" t="s">
        <v>811</v>
      </c>
      <c r="CP57" s="77" t="s">
        <v>802</v>
      </c>
      <c r="CQ57" s="204" t="s">
        <v>797</v>
      </c>
      <c r="CR57" s="77" t="s">
        <v>800</v>
      </c>
      <c r="CS57" s="205" t="s">
        <v>796</v>
      </c>
      <c r="CT57" s="204" t="s">
        <v>806</v>
      </c>
      <c r="CU57" s="205" t="s">
        <v>796</v>
      </c>
      <c r="CV57" s="77" t="s">
        <v>800</v>
      </c>
      <c r="CW57" s="205" t="s">
        <v>796</v>
      </c>
      <c r="CX57" s="205" t="s">
        <v>796</v>
      </c>
      <c r="CY57" s="77" t="s">
        <v>798</v>
      </c>
      <c r="CZ57" s="238" t="s">
        <v>805</v>
      </c>
      <c r="DA57" s="204" t="s">
        <v>810</v>
      </c>
      <c r="DB57" s="204" t="s">
        <v>795</v>
      </c>
      <c r="DC57" s="204" t="s">
        <v>795</v>
      </c>
      <c r="DD57" s="217" t="s">
        <v>821</v>
      </c>
      <c r="DE57" s="204" t="s">
        <v>806</v>
      </c>
      <c r="DF57" s="204" t="s">
        <v>801</v>
      </c>
      <c r="DG57" s="204" t="s">
        <v>808</v>
      </c>
      <c r="DH57" s="204" t="s">
        <v>813</v>
      </c>
      <c r="DI57" s="217" t="s">
        <v>818</v>
      </c>
      <c r="DJ57" s="77" t="s">
        <v>800</v>
      </c>
      <c r="DK57" s="204" t="s">
        <v>795</v>
      </c>
      <c r="DL57" s="77" t="s">
        <v>805</v>
      </c>
      <c r="DM57" s="204" t="s">
        <v>813</v>
      </c>
      <c r="DN57" s="204" t="s">
        <v>801</v>
      </c>
      <c r="DO57" s="204" t="s">
        <v>808</v>
      </c>
      <c r="DP57" s="77" t="s">
        <v>794</v>
      </c>
      <c r="DQ57" s="217" t="s">
        <v>811</v>
      </c>
      <c r="DR57" s="204" t="s">
        <v>799</v>
      </c>
      <c r="DS57" s="206" t="s">
        <v>806</v>
      </c>
      <c r="DT57" s="77" t="s">
        <v>809</v>
      </c>
      <c r="DU57" s="217" t="s">
        <v>818</v>
      </c>
      <c r="DV57" s="204" t="s">
        <v>799</v>
      </c>
      <c r="DW57" s="204" t="s">
        <v>795</v>
      </c>
      <c r="DX57" s="77" t="s">
        <v>800</v>
      </c>
      <c r="DY57" s="77" t="s">
        <v>819</v>
      </c>
      <c r="DZ57" s="77" t="s">
        <v>807</v>
      </c>
      <c r="EA57" s="204" t="s">
        <v>797</v>
      </c>
      <c r="EB57" s="77" t="s">
        <v>798</v>
      </c>
      <c r="EC57" s="77" t="s">
        <v>800</v>
      </c>
      <c r="ED57" s="206" t="s">
        <v>806</v>
      </c>
      <c r="EE57" s="220" t="s">
        <v>796</v>
      </c>
      <c r="EF57" s="210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121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45"/>
      <c r="HA57" s="45"/>
      <c r="HB57" s="45"/>
      <c r="HC57" s="45"/>
      <c r="HD57" s="45"/>
      <c r="HE57" s="343"/>
      <c r="HF57" s="45"/>
      <c r="HG57" s="45"/>
      <c r="HH57" s="45"/>
      <c r="HI57" s="343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</row>
    <row r="58" spans="1:233" ht="12" hidden="1">
      <c r="A58" s="105">
        <v>57</v>
      </c>
      <c r="B58" s="123" t="s">
        <v>788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122"/>
      <c r="S58" s="122"/>
      <c r="T58" s="122"/>
      <c r="U58" s="122"/>
      <c r="V58" s="122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80" t="s">
        <v>818</v>
      </c>
      <c r="BF58" s="77" t="s">
        <v>807</v>
      </c>
      <c r="BG58" s="79" t="s">
        <v>806</v>
      </c>
      <c r="BH58" s="79" t="s">
        <v>806</v>
      </c>
      <c r="BI58" s="77" t="s">
        <v>800</v>
      </c>
      <c r="BJ58" s="77" t="s">
        <v>807</v>
      </c>
      <c r="BK58" s="80" t="s">
        <v>818</v>
      </c>
      <c r="BL58" s="77" t="s">
        <v>807</v>
      </c>
      <c r="BM58" s="77" t="s">
        <v>794</v>
      </c>
      <c r="BN58" s="77" t="s">
        <v>805</v>
      </c>
      <c r="BO58" s="80" t="s">
        <v>811</v>
      </c>
      <c r="BP58" s="80" t="s">
        <v>818</v>
      </c>
      <c r="BQ58" s="79" t="s">
        <v>799</v>
      </c>
      <c r="BR58" s="79" t="s">
        <v>806</v>
      </c>
      <c r="BS58" s="77" t="s">
        <v>812</v>
      </c>
      <c r="BT58" s="77" t="s">
        <v>814</v>
      </c>
      <c r="BU58" s="80" t="s">
        <v>796</v>
      </c>
      <c r="BV58" s="79" t="s">
        <v>795</v>
      </c>
      <c r="BW58" s="79" t="s">
        <v>799</v>
      </c>
      <c r="BX58" s="77" t="s">
        <v>800</v>
      </c>
      <c r="BY58" s="80" t="s">
        <v>796</v>
      </c>
      <c r="BZ58" s="80" t="s">
        <v>796</v>
      </c>
      <c r="CA58" s="80" t="s">
        <v>811</v>
      </c>
      <c r="CB58" s="79" t="s">
        <v>813</v>
      </c>
      <c r="CC58" s="79" t="s">
        <v>799</v>
      </c>
      <c r="CD58" s="79" t="s">
        <v>808</v>
      </c>
      <c r="CE58" s="79" t="s">
        <v>806</v>
      </c>
      <c r="CF58" s="80" t="s">
        <v>796</v>
      </c>
      <c r="CG58" s="80" t="s">
        <v>796</v>
      </c>
      <c r="CH58" s="77" t="s">
        <v>805</v>
      </c>
      <c r="CI58" s="77" t="s">
        <v>807</v>
      </c>
      <c r="CJ58" s="80" t="s">
        <v>796</v>
      </c>
      <c r="CK58" s="121" t="s">
        <v>800</v>
      </c>
      <c r="CL58" s="210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211"/>
      <c r="EF58" s="210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121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45"/>
      <c r="HA58" s="45"/>
      <c r="HB58" s="45"/>
      <c r="HC58" s="45"/>
      <c r="HD58" s="45"/>
      <c r="HE58" s="343"/>
      <c r="HF58" s="45"/>
      <c r="HG58" s="45"/>
      <c r="HH58" s="45"/>
      <c r="HI58" s="343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</row>
    <row r="59" spans="1:233" ht="12" hidden="1">
      <c r="A59" s="105">
        <v>58</v>
      </c>
      <c r="B59" s="123" t="s">
        <v>792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122"/>
      <c r="S59" s="122"/>
      <c r="T59" s="122"/>
      <c r="U59" s="122"/>
      <c r="V59" s="122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77" t="s">
        <v>798</v>
      </c>
      <c r="BF59" s="77" t="s">
        <v>800</v>
      </c>
      <c r="BG59" s="80" t="s">
        <v>818</v>
      </c>
      <c r="BH59" s="77" t="s">
        <v>807</v>
      </c>
      <c r="BI59" s="80" t="s">
        <v>811</v>
      </c>
      <c r="BJ59" s="80" t="s">
        <v>811</v>
      </c>
      <c r="BK59" s="77" t="s">
        <v>798</v>
      </c>
      <c r="BL59" s="79" t="s">
        <v>801</v>
      </c>
      <c r="BM59" s="79" t="s">
        <v>795</v>
      </c>
      <c r="BN59" s="79" t="s">
        <v>799</v>
      </c>
      <c r="BO59" s="77" t="s">
        <v>807</v>
      </c>
      <c r="BP59" s="80" t="s">
        <v>796</v>
      </c>
      <c r="BQ59" s="77" t="s">
        <v>798</v>
      </c>
      <c r="BR59" s="77" t="s">
        <v>802</v>
      </c>
      <c r="BS59" s="79" t="s">
        <v>808</v>
      </c>
      <c r="BT59" s="77" t="s">
        <v>802</v>
      </c>
      <c r="BU59" s="79" t="s">
        <v>797</v>
      </c>
      <c r="BV59" s="77" t="s">
        <v>800</v>
      </c>
      <c r="BW59" s="77" t="s">
        <v>800</v>
      </c>
      <c r="BX59" s="79" t="s">
        <v>813</v>
      </c>
      <c r="BY59" s="80" t="s">
        <v>811</v>
      </c>
      <c r="BZ59" s="79" t="s">
        <v>795</v>
      </c>
      <c r="CA59" s="80" t="s">
        <v>811</v>
      </c>
      <c r="CB59" s="77" t="s">
        <v>794</v>
      </c>
      <c r="CC59" s="79" t="s">
        <v>799</v>
      </c>
      <c r="CD59" s="80" t="s">
        <v>811</v>
      </c>
      <c r="CE59" s="77" t="s">
        <v>805</v>
      </c>
      <c r="CF59" s="79" t="s">
        <v>801</v>
      </c>
      <c r="CG59" s="77" t="s">
        <v>802</v>
      </c>
      <c r="CH59" s="77" t="s">
        <v>800</v>
      </c>
      <c r="CI59" s="77" t="s">
        <v>800</v>
      </c>
      <c r="CJ59" s="79" t="s">
        <v>806</v>
      </c>
      <c r="CK59" s="157" t="s">
        <v>815</v>
      </c>
      <c r="CL59" s="210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211"/>
      <c r="EF59" s="210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121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45"/>
      <c r="HA59" s="45"/>
      <c r="HB59" s="45"/>
      <c r="HC59" s="45"/>
      <c r="HD59" s="45"/>
      <c r="HE59" s="343"/>
      <c r="HF59" s="45"/>
      <c r="HG59" s="45"/>
      <c r="HH59" s="45"/>
      <c r="HI59" s="343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</row>
    <row r="60" spans="1:233" ht="12" hidden="1">
      <c r="A60" s="105">
        <v>59</v>
      </c>
      <c r="B60" s="123" t="s">
        <v>793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122"/>
      <c r="S60" s="122"/>
      <c r="T60" s="122"/>
      <c r="U60" s="122"/>
      <c r="V60" s="122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79" t="s">
        <v>797</v>
      </c>
      <c r="BF60" s="77" t="s">
        <v>805</v>
      </c>
      <c r="BG60" s="77" t="s">
        <v>794</v>
      </c>
      <c r="BH60" s="80" t="s">
        <v>796</v>
      </c>
      <c r="BI60" s="77" t="s">
        <v>814</v>
      </c>
      <c r="BJ60" s="80" t="s">
        <v>796</v>
      </c>
      <c r="BK60" s="80" t="s">
        <v>818</v>
      </c>
      <c r="BL60" s="77" t="s">
        <v>805</v>
      </c>
      <c r="BM60" s="77" t="s">
        <v>807</v>
      </c>
      <c r="BN60" s="79" t="s">
        <v>806</v>
      </c>
      <c r="BO60" s="80" t="s">
        <v>811</v>
      </c>
      <c r="BP60" s="80" t="s">
        <v>796</v>
      </c>
      <c r="BQ60" s="77" t="s">
        <v>822</v>
      </c>
      <c r="BR60" s="77" t="s">
        <v>805</v>
      </c>
      <c r="BS60" s="77" t="s">
        <v>798</v>
      </c>
      <c r="BT60" s="77" t="s">
        <v>800</v>
      </c>
      <c r="BU60" s="79" t="s">
        <v>795</v>
      </c>
      <c r="BV60" s="79" t="s">
        <v>808</v>
      </c>
      <c r="BW60" s="77" t="s">
        <v>800</v>
      </c>
      <c r="BX60" s="80" t="s">
        <v>796</v>
      </c>
      <c r="BY60" s="80" t="s">
        <v>796</v>
      </c>
      <c r="BZ60" s="79" t="s">
        <v>813</v>
      </c>
      <c r="CA60" s="79" t="s">
        <v>795</v>
      </c>
      <c r="CB60" s="79" t="s">
        <v>815</v>
      </c>
      <c r="CC60" s="77" t="s">
        <v>800</v>
      </c>
      <c r="CD60" s="80" t="s">
        <v>796</v>
      </c>
      <c r="CE60" s="77" t="s">
        <v>805</v>
      </c>
      <c r="CF60" s="80" t="s">
        <v>811</v>
      </c>
      <c r="CG60" s="80" t="s">
        <v>811</v>
      </c>
      <c r="CH60" s="79" t="s">
        <v>799</v>
      </c>
      <c r="CI60" s="77" t="s">
        <v>794</v>
      </c>
      <c r="CJ60" s="79" t="s">
        <v>808</v>
      </c>
      <c r="CK60" s="79" t="s">
        <v>815</v>
      </c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121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45"/>
      <c r="HA60" s="45"/>
      <c r="HB60" s="45"/>
      <c r="HC60" s="45"/>
      <c r="HD60" s="45"/>
      <c r="HE60" s="343"/>
      <c r="HF60" s="45"/>
      <c r="HG60" s="45"/>
      <c r="HH60" s="45"/>
      <c r="HI60" s="343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</row>
    <row r="61" spans="1:233" ht="12" hidden="1">
      <c r="A61" s="105">
        <v>60</v>
      </c>
      <c r="B61" s="123" t="s">
        <v>965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122"/>
      <c r="S61" s="122"/>
      <c r="T61" s="122"/>
      <c r="U61" s="122"/>
      <c r="V61" s="122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77" t="s">
        <v>800</v>
      </c>
      <c r="CM61" s="204" t="s">
        <v>808</v>
      </c>
      <c r="CN61" s="77" t="s">
        <v>809</v>
      </c>
      <c r="CO61" s="77" t="s">
        <v>814</v>
      </c>
      <c r="CP61" s="204" t="s">
        <v>801</v>
      </c>
      <c r="CQ61" s="205" t="s">
        <v>796</v>
      </c>
      <c r="CR61" s="205" t="s">
        <v>796</v>
      </c>
      <c r="CS61" s="77" t="s">
        <v>800</v>
      </c>
      <c r="CT61" s="77" t="s">
        <v>814</v>
      </c>
      <c r="CU61" s="205" t="s">
        <v>821</v>
      </c>
      <c r="CV61" s="77" t="s">
        <v>800</v>
      </c>
      <c r="CW61" s="204" t="s">
        <v>801</v>
      </c>
      <c r="CX61" s="204" t="s">
        <v>810</v>
      </c>
      <c r="CY61" s="77" t="s">
        <v>794</v>
      </c>
      <c r="CZ61" s="204" t="s">
        <v>801</v>
      </c>
      <c r="DA61" s="204" t="s">
        <v>815</v>
      </c>
      <c r="DB61" s="205" t="s">
        <v>796</v>
      </c>
      <c r="DC61" s="204" t="s">
        <v>801</v>
      </c>
      <c r="DD61" s="217" t="s">
        <v>821</v>
      </c>
      <c r="DE61" s="204" t="s">
        <v>813</v>
      </c>
      <c r="DF61" s="204" t="s">
        <v>799</v>
      </c>
      <c r="DG61" s="77" t="s">
        <v>800</v>
      </c>
      <c r="DH61" s="77" t="s">
        <v>802</v>
      </c>
      <c r="DI61" s="217" t="s">
        <v>796</v>
      </c>
      <c r="DJ61" s="77" t="s">
        <v>817</v>
      </c>
      <c r="DK61" s="204" t="s">
        <v>808</v>
      </c>
      <c r="DL61" s="77" t="s">
        <v>802</v>
      </c>
      <c r="DM61" s="204" t="s">
        <v>806</v>
      </c>
      <c r="DN61" s="77" t="s">
        <v>800</v>
      </c>
      <c r="DO61" s="204" t="s">
        <v>815</v>
      </c>
      <c r="DP61" s="204" t="s">
        <v>823</v>
      </c>
      <c r="DQ61" s="217" t="s">
        <v>796</v>
      </c>
      <c r="DR61" s="217" t="s">
        <v>811</v>
      </c>
      <c r="DS61" s="204" t="s">
        <v>801</v>
      </c>
      <c r="DT61" s="204" t="s">
        <v>803</v>
      </c>
      <c r="DU61" s="77" t="s">
        <v>802</v>
      </c>
      <c r="DV61" s="77" t="s">
        <v>800</v>
      </c>
      <c r="DW61" s="217" t="s">
        <v>796</v>
      </c>
      <c r="DX61" s="77" t="s">
        <v>802</v>
      </c>
      <c r="DY61" s="204" t="s">
        <v>797</v>
      </c>
      <c r="DZ61" s="77" t="s">
        <v>794</v>
      </c>
      <c r="EA61" s="77" t="s">
        <v>798</v>
      </c>
      <c r="EB61" s="77" t="s">
        <v>794</v>
      </c>
      <c r="EC61" s="77" t="s">
        <v>804</v>
      </c>
      <c r="ED61" s="217" t="s">
        <v>796</v>
      </c>
      <c r="EE61" s="206" t="s">
        <v>806</v>
      </c>
      <c r="EF61" s="77" t="s">
        <v>794</v>
      </c>
      <c r="EG61" s="204" t="s">
        <v>808</v>
      </c>
      <c r="EH61" s="77" t="s">
        <v>794</v>
      </c>
      <c r="EI61" s="204" t="s">
        <v>823</v>
      </c>
      <c r="EJ61" s="204" t="s">
        <v>808</v>
      </c>
      <c r="EK61" s="217" t="s">
        <v>821</v>
      </c>
      <c r="EL61" s="77" t="s">
        <v>800</v>
      </c>
      <c r="EM61" s="204" t="s">
        <v>799</v>
      </c>
      <c r="EN61" s="77" t="s">
        <v>822</v>
      </c>
      <c r="EO61" s="217" t="s">
        <v>821</v>
      </c>
      <c r="EP61" s="77" t="s">
        <v>794</v>
      </c>
      <c r="EQ61" s="77" t="s">
        <v>805</v>
      </c>
      <c r="ER61" s="77" t="s">
        <v>802</v>
      </c>
      <c r="ES61" s="204" t="s">
        <v>797</v>
      </c>
      <c r="ET61" s="77" t="s">
        <v>819</v>
      </c>
      <c r="EU61" s="217" t="s">
        <v>811</v>
      </c>
      <c r="EV61" s="77" t="s">
        <v>800</v>
      </c>
      <c r="EW61" s="77" t="s">
        <v>794</v>
      </c>
      <c r="EX61" s="204" t="s">
        <v>806</v>
      </c>
      <c r="EY61" s="77" t="s">
        <v>800</v>
      </c>
      <c r="EZ61" s="217" t="s">
        <v>796</v>
      </c>
      <c r="FA61" s="204" t="s">
        <v>801</v>
      </c>
      <c r="FB61" s="77" t="s">
        <v>809</v>
      </c>
      <c r="FC61" s="217" t="s">
        <v>796</v>
      </c>
      <c r="FD61" s="77" t="s">
        <v>809</v>
      </c>
      <c r="FE61" s="204" t="s">
        <v>823</v>
      </c>
      <c r="FF61" s="204" t="s">
        <v>801</v>
      </c>
      <c r="FG61" s="77" t="s">
        <v>807</v>
      </c>
      <c r="FH61" s="217" t="s">
        <v>811</v>
      </c>
      <c r="FI61" s="204" t="s">
        <v>799</v>
      </c>
      <c r="FJ61" s="204" t="s">
        <v>795</v>
      </c>
      <c r="FK61" s="204" t="s">
        <v>795</v>
      </c>
      <c r="FL61" s="77" t="s">
        <v>802</v>
      </c>
      <c r="FM61" s="121" t="s">
        <v>812</v>
      </c>
      <c r="FN61" s="300" t="s">
        <v>796</v>
      </c>
      <c r="FO61" s="204" t="s">
        <v>801</v>
      </c>
      <c r="FP61" s="77" t="s">
        <v>802</v>
      </c>
      <c r="FQ61" s="204" t="s">
        <v>799</v>
      </c>
      <c r="FR61" s="300" t="s">
        <v>818</v>
      </c>
      <c r="FS61" s="77" t="s">
        <v>814</v>
      </c>
      <c r="FT61" s="77" t="s">
        <v>800</v>
      </c>
      <c r="FU61" s="204" t="s">
        <v>799</v>
      </c>
      <c r="FV61" s="77" t="s">
        <v>812</v>
      </c>
      <c r="FW61" s="77" t="s">
        <v>794</v>
      </c>
      <c r="FX61" s="77" t="s">
        <v>807</v>
      </c>
      <c r="FY61" s="77" t="s">
        <v>802</v>
      </c>
      <c r="FZ61" s="204" t="s">
        <v>801</v>
      </c>
      <c r="GA61" s="77" t="s">
        <v>794</v>
      </c>
      <c r="GB61" s="204" t="s">
        <v>801</v>
      </c>
      <c r="GC61" s="204" t="s">
        <v>795</v>
      </c>
      <c r="GD61" s="77" t="s">
        <v>807</v>
      </c>
      <c r="GE61" s="204" t="s">
        <v>795</v>
      </c>
      <c r="GF61" s="300" t="s">
        <v>811</v>
      </c>
      <c r="GG61" s="204" t="s">
        <v>795</v>
      </c>
      <c r="GH61" s="77" t="s">
        <v>819</v>
      </c>
      <c r="GI61" s="77" t="s">
        <v>800</v>
      </c>
      <c r="GJ61" s="300" t="s">
        <v>796</v>
      </c>
      <c r="GK61" s="300" t="s">
        <v>811</v>
      </c>
      <c r="GL61" s="300" t="s">
        <v>811</v>
      </c>
      <c r="GM61" s="300" t="s">
        <v>811</v>
      </c>
      <c r="GN61" s="204" t="s">
        <v>813</v>
      </c>
      <c r="GO61" s="204" t="s">
        <v>795</v>
      </c>
      <c r="GP61" s="77" t="s">
        <v>807</v>
      </c>
      <c r="GQ61" s="77" t="s">
        <v>814</v>
      </c>
      <c r="GR61" s="204" t="s">
        <v>795</v>
      </c>
      <c r="GS61" s="301" t="s">
        <v>811</v>
      </c>
      <c r="GT61" s="301" t="s">
        <v>796</v>
      </c>
      <c r="GU61" s="77" t="s">
        <v>807</v>
      </c>
      <c r="GV61" s="77" t="s">
        <v>794</v>
      </c>
      <c r="GW61" s="204" t="s">
        <v>797</v>
      </c>
      <c r="GX61" s="204" t="s">
        <v>808</v>
      </c>
      <c r="GY61" s="77" t="s">
        <v>800</v>
      </c>
      <c r="GZ61" s="45"/>
      <c r="HA61" s="45"/>
      <c r="HB61" s="45"/>
      <c r="HC61" s="45"/>
      <c r="HD61" s="45"/>
      <c r="HE61" s="343"/>
      <c r="HF61" s="45"/>
      <c r="HG61" s="45"/>
      <c r="HH61" s="45"/>
      <c r="HI61" s="343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</row>
    <row r="62" spans="1:233" ht="12" hidden="1">
      <c r="A62" s="105">
        <v>61</v>
      </c>
      <c r="B62" s="123" t="s">
        <v>964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122"/>
      <c r="S62" s="122"/>
      <c r="T62" s="122"/>
      <c r="U62" s="122"/>
      <c r="V62" s="122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77" t="s">
        <v>800</v>
      </c>
      <c r="CM62" s="205" t="s">
        <v>796</v>
      </c>
      <c r="CN62" s="205" t="s">
        <v>796</v>
      </c>
      <c r="CO62" s="204" t="s">
        <v>813</v>
      </c>
      <c r="CP62" s="77" t="s">
        <v>798</v>
      </c>
      <c r="CQ62" s="204" t="s">
        <v>813</v>
      </c>
      <c r="CR62" s="204" t="s">
        <v>806</v>
      </c>
      <c r="CS62" s="205" t="s">
        <v>796</v>
      </c>
      <c r="CT62" s="205" t="s">
        <v>811</v>
      </c>
      <c r="CU62" s="77" t="s">
        <v>802</v>
      </c>
      <c r="CV62" s="204" t="s">
        <v>797</v>
      </c>
      <c r="CW62" s="77" t="s">
        <v>817</v>
      </c>
      <c r="CX62" s="77" t="s">
        <v>809</v>
      </c>
      <c r="CY62" s="77" t="s">
        <v>817</v>
      </c>
      <c r="CZ62" s="77" t="s">
        <v>805</v>
      </c>
      <c r="DA62" s="77" t="s">
        <v>802</v>
      </c>
      <c r="DB62" s="204" t="s">
        <v>815</v>
      </c>
      <c r="DC62" s="77" t="s">
        <v>802</v>
      </c>
      <c r="DD62" s="217" t="s">
        <v>811</v>
      </c>
      <c r="DE62" s="204" t="s">
        <v>806</v>
      </c>
      <c r="DF62" s="77" t="s">
        <v>822</v>
      </c>
      <c r="DG62" s="204" t="s">
        <v>810</v>
      </c>
      <c r="DH62" s="77" t="s">
        <v>807</v>
      </c>
      <c r="DI62" s="77" t="s">
        <v>807</v>
      </c>
      <c r="DJ62" s="204" t="s">
        <v>797</v>
      </c>
      <c r="DK62" s="204" t="s">
        <v>826</v>
      </c>
      <c r="DL62" s="77" t="s">
        <v>800</v>
      </c>
      <c r="DM62" s="77" t="s">
        <v>809</v>
      </c>
      <c r="DN62" s="77" t="s">
        <v>809</v>
      </c>
      <c r="DO62" s="77" t="s">
        <v>819</v>
      </c>
      <c r="DP62" s="204" t="s">
        <v>795</v>
      </c>
      <c r="DQ62" s="217" t="s">
        <v>796</v>
      </c>
      <c r="DR62" s="217" t="s">
        <v>811</v>
      </c>
      <c r="DS62" s="77" t="s">
        <v>805</v>
      </c>
      <c r="DT62" s="204" t="s">
        <v>820</v>
      </c>
      <c r="DU62" s="204" t="s">
        <v>801</v>
      </c>
      <c r="DV62" s="204" t="s">
        <v>795</v>
      </c>
      <c r="DW62" s="204" t="s">
        <v>799</v>
      </c>
      <c r="DX62" s="77" t="s">
        <v>809</v>
      </c>
      <c r="DY62" s="204" t="s">
        <v>795</v>
      </c>
      <c r="DZ62" s="217" t="s">
        <v>796</v>
      </c>
      <c r="EA62" s="77" t="s">
        <v>794</v>
      </c>
      <c r="EB62" s="204" t="s">
        <v>799</v>
      </c>
      <c r="EC62" s="77" t="s">
        <v>814</v>
      </c>
      <c r="ED62" s="204" t="s">
        <v>799</v>
      </c>
      <c r="EE62" s="206" t="s">
        <v>806</v>
      </c>
      <c r="EF62" s="204" t="s">
        <v>801</v>
      </c>
      <c r="EG62" s="217" t="s">
        <v>811</v>
      </c>
      <c r="EH62" s="77" t="s">
        <v>807</v>
      </c>
      <c r="EI62" s="77" t="s">
        <v>800</v>
      </c>
      <c r="EJ62" s="217" t="s">
        <v>796</v>
      </c>
      <c r="EK62" s="217" t="s">
        <v>821</v>
      </c>
      <c r="EL62" s="77" t="s">
        <v>800</v>
      </c>
      <c r="EM62" s="217" t="s">
        <v>821</v>
      </c>
      <c r="EN62" s="77" t="s">
        <v>794</v>
      </c>
      <c r="EO62" s="77" t="s">
        <v>798</v>
      </c>
      <c r="EP62" s="77" t="s">
        <v>798</v>
      </c>
      <c r="EQ62" s="217" t="s">
        <v>818</v>
      </c>
      <c r="ER62" s="204" t="s">
        <v>801</v>
      </c>
      <c r="ES62" s="77" t="s">
        <v>798</v>
      </c>
      <c r="ET62" s="204" t="s">
        <v>808</v>
      </c>
      <c r="EU62" s="204" t="s">
        <v>797</v>
      </c>
      <c r="EV62" s="204" t="s">
        <v>823</v>
      </c>
      <c r="EW62" s="217" t="s">
        <v>811</v>
      </c>
      <c r="EX62" s="217" t="s">
        <v>796</v>
      </c>
      <c r="EY62" s="217" t="s">
        <v>811</v>
      </c>
      <c r="EZ62" s="204" t="s">
        <v>795</v>
      </c>
      <c r="FA62" s="77" t="s">
        <v>798</v>
      </c>
      <c r="FB62" s="204" t="s">
        <v>810</v>
      </c>
      <c r="FC62" s="77" t="s">
        <v>804</v>
      </c>
      <c r="FD62" s="77" t="s">
        <v>794</v>
      </c>
      <c r="FE62" s="204" t="s">
        <v>806</v>
      </c>
      <c r="FF62" s="217" t="s">
        <v>811</v>
      </c>
      <c r="FG62" s="204" t="s">
        <v>799</v>
      </c>
      <c r="FH62" s="204" t="s">
        <v>797</v>
      </c>
      <c r="FI62" s="77" t="s">
        <v>802</v>
      </c>
      <c r="FJ62" s="204" t="s">
        <v>816</v>
      </c>
      <c r="FK62" s="77" t="s">
        <v>814</v>
      </c>
      <c r="FL62" s="204" t="s">
        <v>806</v>
      </c>
      <c r="FM62" s="223" t="s">
        <v>799</v>
      </c>
      <c r="FN62" s="204" t="s">
        <v>797</v>
      </c>
      <c r="FO62" s="204" t="s">
        <v>806</v>
      </c>
      <c r="FP62" s="204" t="s">
        <v>815</v>
      </c>
      <c r="FQ62" s="204" t="s">
        <v>803</v>
      </c>
      <c r="FR62" s="300" t="s">
        <v>818</v>
      </c>
      <c r="FS62" s="204" t="s">
        <v>823</v>
      </c>
      <c r="FT62" s="77" t="s">
        <v>794</v>
      </c>
      <c r="FU62" s="204" t="s">
        <v>808</v>
      </c>
      <c r="FV62" s="77" t="s">
        <v>798</v>
      </c>
      <c r="FW62" s="77" t="s">
        <v>802</v>
      </c>
      <c r="FX62" s="300" t="s">
        <v>811</v>
      </c>
      <c r="FY62" s="77" t="s">
        <v>798</v>
      </c>
      <c r="FZ62" s="204" t="s">
        <v>810</v>
      </c>
      <c r="GA62" s="300" t="s">
        <v>811</v>
      </c>
      <c r="GB62" s="77" t="s">
        <v>800</v>
      </c>
      <c r="GC62" s="77" t="s">
        <v>807</v>
      </c>
      <c r="GD62" s="77" t="s">
        <v>794</v>
      </c>
      <c r="GE62" s="77" t="s">
        <v>800</v>
      </c>
      <c r="GF62" s="300" t="s">
        <v>796</v>
      </c>
      <c r="GG62" s="77" t="s">
        <v>794</v>
      </c>
      <c r="GH62" s="204" t="s">
        <v>799</v>
      </c>
      <c r="GI62" s="300" t="s">
        <v>796</v>
      </c>
      <c r="GJ62" s="204" t="s">
        <v>801</v>
      </c>
      <c r="GK62" s="300" t="s">
        <v>811</v>
      </c>
      <c r="GL62" s="300" t="s">
        <v>811</v>
      </c>
      <c r="GM62" s="300" t="s">
        <v>811</v>
      </c>
      <c r="GN62" s="77" t="s">
        <v>794</v>
      </c>
      <c r="GO62" s="204" t="s">
        <v>808</v>
      </c>
      <c r="GP62" s="204" t="s">
        <v>808</v>
      </c>
      <c r="GQ62" s="77" t="s">
        <v>794</v>
      </c>
      <c r="GR62" s="301" t="s">
        <v>796</v>
      </c>
      <c r="GS62" s="77" t="s">
        <v>798</v>
      </c>
      <c r="GT62" s="77" t="s">
        <v>807</v>
      </c>
      <c r="GU62" s="77" t="s">
        <v>800</v>
      </c>
      <c r="GV62" s="204" t="s">
        <v>799</v>
      </c>
      <c r="GW62" s="301" t="s">
        <v>811</v>
      </c>
      <c r="GX62" s="204" t="s">
        <v>810</v>
      </c>
      <c r="GY62" s="77" t="s">
        <v>800</v>
      </c>
      <c r="GZ62" s="45"/>
      <c r="HA62" s="45"/>
      <c r="HB62" s="45"/>
      <c r="HC62" s="45"/>
      <c r="HD62" s="45"/>
      <c r="HE62" s="343"/>
      <c r="HF62" s="45"/>
      <c r="HG62" s="45"/>
      <c r="HH62" s="45"/>
      <c r="HI62" s="343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</row>
    <row r="63" spans="1:233" ht="12">
      <c r="A63" s="277">
        <v>62</v>
      </c>
      <c r="B63" s="124" t="s">
        <v>1016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7"/>
      <c r="S63" s="137"/>
      <c r="T63" s="137"/>
      <c r="U63" s="137"/>
      <c r="V63" s="137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 t="s">
        <v>800</v>
      </c>
      <c r="EG63" s="280" t="s">
        <v>799</v>
      </c>
      <c r="EH63" s="280" t="s">
        <v>795</v>
      </c>
      <c r="EI63" s="136" t="s">
        <v>822</v>
      </c>
      <c r="EJ63" s="136" t="s">
        <v>812</v>
      </c>
      <c r="EK63" s="136" t="s">
        <v>794</v>
      </c>
      <c r="EL63" s="136" t="s">
        <v>800</v>
      </c>
      <c r="EM63" s="217" t="s">
        <v>821</v>
      </c>
      <c r="EN63" s="136" t="s">
        <v>794</v>
      </c>
      <c r="EO63" s="280" t="s">
        <v>815</v>
      </c>
      <c r="EP63" s="136" t="s">
        <v>800</v>
      </c>
      <c r="EQ63" s="136" t="s">
        <v>807</v>
      </c>
      <c r="ER63" s="280" t="s">
        <v>806</v>
      </c>
      <c r="ES63" s="281" t="s">
        <v>811</v>
      </c>
      <c r="ET63" s="77" t="s">
        <v>800</v>
      </c>
      <c r="EU63" s="280" t="s">
        <v>813</v>
      </c>
      <c r="EV63" s="280" t="s">
        <v>810</v>
      </c>
      <c r="EW63" s="136" t="s">
        <v>794</v>
      </c>
      <c r="EX63" s="136" t="s">
        <v>800</v>
      </c>
      <c r="EY63" s="217" t="s">
        <v>811</v>
      </c>
      <c r="EZ63" s="217" t="s">
        <v>796</v>
      </c>
      <c r="FA63" s="217" t="s">
        <v>821</v>
      </c>
      <c r="FB63" s="136" t="s">
        <v>794</v>
      </c>
      <c r="FC63" s="136" t="s">
        <v>802</v>
      </c>
      <c r="FD63" s="280" t="s">
        <v>795</v>
      </c>
      <c r="FE63" s="280" t="s">
        <v>808</v>
      </c>
      <c r="FF63" s="136" t="s">
        <v>800</v>
      </c>
      <c r="FG63" s="136" t="s">
        <v>800</v>
      </c>
      <c r="FH63" s="136" t="s">
        <v>807</v>
      </c>
      <c r="FI63" s="280" t="s">
        <v>806</v>
      </c>
      <c r="FJ63" s="136" t="s">
        <v>800</v>
      </c>
      <c r="FK63" s="281" t="s">
        <v>796</v>
      </c>
      <c r="FL63" s="280" t="s">
        <v>808</v>
      </c>
      <c r="FM63" s="299" t="s">
        <v>805</v>
      </c>
      <c r="FN63" s="204" t="s">
        <v>795</v>
      </c>
      <c r="FO63" s="204" t="s">
        <v>795</v>
      </c>
      <c r="FP63" s="77" t="s">
        <v>805</v>
      </c>
      <c r="FQ63" s="204" t="s">
        <v>808</v>
      </c>
      <c r="FR63" s="204" t="s">
        <v>799</v>
      </c>
      <c r="FS63" s="77" t="s">
        <v>805</v>
      </c>
      <c r="FT63" s="300" t="s">
        <v>796</v>
      </c>
      <c r="FU63" s="300" t="s">
        <v>796</v>
      </c>
      <c r="FV63" s="300" t="s">
        <v>796</v>
      </c>
      <c r="FW63" s="204" t="s">
        <v>795</v>
      </c>
      <c r="FX63" s="300" t="s">
        <v>796</v>
      </c>
      <c r="FY63" s="204" t="s">
        <v>801</v>
      </c>
      <c r="FZ63" s="204" t="s">
        <v>806</v>
      </c>
      <c r="GA63" s="77" t="s">
        <v>822</v>
      </c>
      <c r="GB63" s="204" t="s">
        <v>799</v>
      </c>
      <c r="GC63" s="300" t="s">
        <v>818</v>
      </c>
      <c r="GD63" s="204" t="s">
        <v>795</v>
      </c>
      <c r="GE63" s="300" t="s">
        <v>811</v>
      </c>
      <c r="GF63" s="77" t="s">
        <v>802</v>
      </c>
      <c r="GG63" s="204" t="s">
        <v>795</v>
      </c>
      <c r="GH63" s="204" t="s">
        <v>799</v>
      </c>
      <c r="GI63" s="300" t="s">
        <v>796</v>
      </c>
      <c r="GJ63" s="77" t="s">
        <v>807</v>
      </c>
      <c r="GK63" s="300" t="s">
        <v>811</v>
      </c>
      <c r="GL63" s="204" t="s">
        <v>799</v>
      </c>
      <c r="GM63" s="204" t="s">
        <v>813</v>
      </c>
      <c r="GN63" s="300" t="s">
        <v>811</v>
      </c>
      <c r="GO63" s="77" t="s">
        <v>798</v>
      </c>
      <c r="GP63" s="204" t="s">
        <v>801</v>
      </c>
      <c r="GQ63" s="204" t="s">
        <v>813</v>
      </c>
      <c r="GR63" s="77" t="s">
        <v>794</v>
      </c>
      <c r="GS63" s="204" t="s">
        <v>810</v>
      </c>
      <c r="GT63" s="77" t="s">
        <v>802</v>
      </c>
      <c r="GU63" s="77" t="s">
        <v>800</v>
      </c>
      <c r="GV63" s="301" t="s">
        <v>796</v>
      </c>
      <c r="GW63" s="301" t="s">
        <v>811</v>
      </c>
      <c r="GX63" s="77" t="s">
        <v>794</v>
      </c>
      <c r="GY63" s="301" t="s">
        <v>818</v>
      </c>
      <c r="GZ63" s="45" t="s">
        <v>802</v>
      </c>
      <c r="HA63" s="343" t="s">
        <v>801</v>
      </c>
      <c r="HB63" s="45" t="s">
        <v>794</v>
      </c>
      <c r="HC63" s="45" t="s">
        <v>805</v>
      </c>
      <c r="HD63" s="344" t="s">
        <v>811</v>
      </c>
      <c r="HE63" s="343" t="s">
        <v>813</v>
      </c>
      <c r="HF63" s="45" t="s">
        <v>802</v>
      </c>
      <c r="HG63" s="343" t="s">
        <v>806</v>
      </c>
      <c r="HH63" s="45" t="s">
        <v>798</v>
      </c>
      <c r="HI63" s="343" t="s">
        <v>795</v>
      </c>
      <c r="HJ63" s="343" t="s">
        <v>797</v>
      </c>
      <c r="HK63" s="45" t="s">
        <v>805</v>
      </c>
      <c r="HL63" s="343" t="s">
        <v>806</v>
      </c>
      <c r="HM63" s="45" t="s">
        <v>805</v>
      </c>
      <c r="HN63" s="343" t="s">
        <v>806</v>
      </c>
      <c r="HO63" s="45" t="s">
        <v>805</v>
      </c>
      <c r="HP63" s="45" t="s">
        <v>794</v>
      </c>
      <c r="HQ63" s="345" t="s">
        <v>811</v>
      </c>
      <c r="HR63" s="45" t="s">
        <v>807</v>
      </c>
      <c r="HS63" s="343" t="s">
        <v>799</v>
      </c>
      <c r="HT63" s="45" t="s">
        <v>805</v>
      </c>
      <c r="HU63" s="343" t="s">
        <v>806</v>
      </c>
      <c r="HV63" s="45" t="s">
        <v>800</v>
      </c>
      <c r="HW63" s="45" t="s">
        <v>800</v>
      </c>
      <c r="HX63" s="343" t="s">
        <v>799</v>
      </c>
      <c r="HY63" s="343" t="s">
        <v>799</v>
      </c>
    </row>
    <row r="64" spans="1:233" ht="12">
      <c r="A64" s="68">
        <v>63</v>
      </c>
      <c r="B64" s="46" t="s">
        <v>1052</v>
      </c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FN64" s="77" t="s">
        <v>800</v>
      </c>
      <c r="FO64" s="77" t="s">
        <v>800</v>
      </c>
      <c r="FP64" s="77" t="s">
        <v>800</v>
      </c>
      <c r="FQ64" s="77" t="s">
        <v>800</v>
      </c>
      <c r="FR64" s="300" t="s">
        <v>811</v>
      </c>
      <c r="FS64" s="77" t="s">
        <v>812</v>
      </c>
      <c r="FT64" s="204" t="s">
        <v>825</v>
      </c>
      <c r="FU64" s="77" t="s">
        <v>802</v>
      </c>
      <c r="FV64" s="77" t="s">
        <v>807</v>
      </c>
      <c r="FW64" s="77" t="s">
        <v>794</v>
      </c>
      <c r="FX64" s="300" t="s">
        <v>796</v>
      </c>
      <c r="FY64" s="204" t="s">
        <v>797</v>
      </c>
      <c r="FZ64" s="300" t="s">
        <v>796</v>
      </c>
      <c r="GA64" s="204" t="s">
        <v>795</v>
      </c>
      <c r="GB64" s="77" t="s">
        <v>802</v>
      </c>
      <c r="GC64" s="300" t="s">
        <v>811</v>
      </c>
      <c r="GD64" s="300" t="s">
        <v>811</v>
      </c>
      <c r="GE64" s="204" t="s">
        <v>799</v>
      </c>
      <c r="GF64" s="204" t="s">
        <v>797</v>
      </c>
      <c r="GG64" s="300" t="s">
        <v>811</v>
      </c>
      <c r="GH64" s="204" t="s">
        <v>844</v>
      </c>
      <c r="GI64" s="204" t="s">
        <v>799</v>
      </c>
      <c r="GJ64" s="204" t="s">
        <v>799</v>
      </c>
      <c r="GK64" s="77" t="s">
        <v>794</v>
      </c>
      <c r="GL64" s="204" t="s">
        <v>806</v>
      </c>
      <c r="GM64" s="204" t="s">
        <v>801</v>
      </c>
      <c r="GN64" s="204" t="s">
        <v>795</v>
      </c>
      <c r="GO64" s="77" t="s">
        <v>807</v>
      </c>
      <c r="GP64" s="204" t="s">
        <v>803</v>
      </c>
      <c r="GQ64" s="77" t="s">
        <v>812</v>
      </c>
      <c r="GR64" s="301" t="s">
        <v>811</v>
      </c>
      <c r="GS64" s="301" t="s">
        <v>796</v>
      </c>
      <c r="GT64" s="301" t="s">
        <v>796</v>
      </c>
      <c r="GU64" s="204" t="s">
        <v>815</v>
      </c>
      <c r="GV64" s="77" t="s">
        <v>798</v>
      </c>
      <c r="GW64" s="77" t="s">
        <v>807</v>
      </c>
      <c r="GX64" s="77" t="s">
        <v>809</v>
      </c>
      <c r="GY64" s="301" t="s">
        <v>796</v>
      </c>
      <c r="GZ64" s="45"/>
      <c r="HA64" s="45"/>
      <c r="HB64" s="45"/>
      <c r="HC64" s="45"/>
      <c r="HD64" s="45"/>
      <c r="HE64" s="343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343"/>
      <c r="HV64" s="45"/>
      <c r="HW64" s="45"/>
      <c r="HX64" s="343"/>
      <c r="HY64" s="45"/>
    </row>
    <row r="65" spans="1:233" ht="12">
      <c r="A65" s="68">
        <v>64</v>
      </c>
      <c r="B65" s="46" t="s">
        <v>1051</v>
      </c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FN65" s="300" t="s">
        <v>796</v>
      </c>
      <c r="FO65" s="77" t="s">
        <v>794</v>
      </c>
      <c r="FP65" s="77" t="s">
        <v>805</v>
      </c>
      <c r="FQ65" s="300" t="s">
        <v>811</v>
      </c>
      <c r="FR65" s="300" t="s">
        <v>811</v>
      </c>
      <c r="FS65" s="204" t="s">
        <v>799</v>
      </c>
      <c r="FT65" s="204" t="s">
        <v>799</v>
      </c>
      <c r="FU65" s="77" t="s">
        <v>798</v>
      </c>
      <c r="FV65" s="204" t="s">
        <v>801</v>
      </c>
      <c r="FW65" s="204" t="s">
        <v>801</v>
      </c>
      <c r="FX65" s="77" t="s">
        <v>822</v>
      </c>
      <c r="FY65" s="77" t="s">
        <v>794</v>
      </c>
      <c r="FZ65" s="300" t="s">
        <v>796</v>
      </c>
      <c r="GA65" s="204" t="s">
        <v>823</v>
      </c>
      <c r="GB65" s="77" t="s">
        <v>800</v>
      </c>
      <c r="GC65" s="204" t="s">
        <v>808</v>
      </c>
      <c r="GD65" s="300" t="s">
        <v>796</v>
      </c>
      <c r="GE65" s="77" t="s">
        <v>798</v>
      </c>
      <c r="GF65" s="300" t="s">
        <v>811</v>
      </c>
      <c r="GG65" s="204" t="s">
        <v>810</v>
      </c>
      <c r="GH65" s="204" t="s">
        <v>799</v>
      </c>
      <c r="GI65" s="77" t="s">
        <v>800</v>
      </c>
      <c r="GJ65" s="77" t="s">
        <v>800</v>
      </c>
      <c r="GK65" s="204" t="s">
        <v>799</v>
      </c>
      <c r="GL65" s="204" t="s">
        <v>797</v>
      </c>
      <c r="GM65" s="300" t="s">
        <v>811</v>
      </c>
      <c r="GN65" s="77" t="s">
        <v>807</v>
      </c>
      <c r="GO65" s="204" t="s">
        <v>795</v>
      </c>
      <c r="GP65" s="77" t="s">
        <v>807</v>
      </c>
      <c r="GQ65" s="204" t="s">
        <v>799</v>
      </c>
      <c r="GR65" s="301" t="s">
        <v>796</v>
      </c>
      <c r="GS65" s="301" t="s">
        <v>796</v>
      </c>
      <c r="GT65" s="204" t="s">
        <v>801</v>
      </c>
      <c r="GU65" s="204" t="s">
        <v>801</v>
      </c>
      <c r="GV65" s="77" t="s">
        <v>794</v>
      </c>
      <c r="GW65" s="301" t="s">
        <v>796</v>
      </c>
      <c r="GX65" s="204" t="s">
        <v>795</v>
      </c>
      <c r="GY65" s="301" t="s">
        <v>811</v>
      </c>
      <c r="GZ65" s="344" t="s">
        <v>811</v>
      </c>
      <c r="HA65" s="45" t="s">
        <v>802</v>
      </c>
      <c r="HB65" s="343" t="s">
        <v>801</v>
      </c>
      <c r="HC65" s="343" t="s">
        <v>795</v>
      </c>
      <c r="HD65" s="45" t="s">
        <v>794</v>
      </c>
      <c r="HE65" s="343" t="s">
        <v>799</v>
      </c>
      <c r="HF65" s="45" t="s">
        <v>802</v>
      </c>
      <c r="HG65" s="45" t="s">
        <v>800</v>
      </c>
      <c r="HH65" s="344" t="s">
        <v>796</v>
      </c>
      <c r="HI65" s="45" t="s">
        <v>819</v>
      </c>
      <c r="HJ65" s="45" t="s">
        <v>807</v>
      </c>
      <c r="HK65" s="345" t="s">
        <v>821</v>
      </c>
      <c r="HL65" s="45" t="s">
        <v>794</v>
      </c>
      <c r="HM65" s="45" t="s">
        <v>800</v>
      </c>
      <c r="HN65" s="343" t="s">
        <v>795</v>
      </c>
      <c r="HO65" s="343" t="s">
        <v>795</v>
      </c>
      <c r="HP65" s="343" t="s">
        <v>810</v>
      </c>
      <c r="HQ65" s="345" t="s">
        <v>811</v>
      </c>
      <c r="HR65" s="343" t="s">
        <v>799</v>
      </c>
      <c r="HS65" s="343" t="s">
        <v>823</v>
      </c>
      <c r="HT65" s="343" t="s">
        <v>799</v>
      </c>
      <c r="HU65" s="343" t="s">
        <v>799</v>
      </c>
      <c r="HV65" s="45" t="s">
        <v>807</v>
      </c>
      <c r="HW65" s="45" t="s">
        <v>807</v>
      </c>
      <c r="HX65" s="343" t="s">
        <v>806</v>
      </c>
      <c r="HY65" s="45" t="s">
        <v>800</v>
      </c>
    </row>
    <row r="66" spans="90:233" ht="12"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</row>
    <row r="67" spans="90:233" ht="12"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</row>
    <row r="68" spans="90:233" ht="12"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</row>
    <row r="69" spans="90:233" ht="12"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</row>
    <row r="70" spans="90:233" ht="12"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</row>
    <row r="71" spans="90:233" ht="12"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</row>
    <row r="72" spans="90:233" ht="12"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</row>
    <row r="73" spans="90:233" ht="12"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</row>
    <row r="74" spans="90:233" ht="12"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</row>
    <row r="75" spans="90:233" ht="12"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</row>
    <row r="76" spans="90:233" ht="12"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</row>
    <row r="77" spans="208:233" ht="12"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</row>
    <row r="78" spans="208:233" ht="12"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</row>
    <row r="79" spans="208:233" ht="12"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</row>
    <row r="80" spans="208:233" ht="12"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</row>
    <row r="81" spans="208:233" ht="12"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</row>
    <row r="82" spans="208:233" ht="12"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</row>
    <row r="83" spans="208:233" ht="12"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</row>
    <row r="84" spans="208:233" ht="12"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</row>
    <row r="85" spans="208:233" ht="12"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</row>
    <row r="86" spans="208:233" ht="12"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</row>
    <row r="87" spans="208:233" ht="12"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</row>
    <row r="88" spans="208:233" ht="12"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</row>
  </sheetData>
  <sheetProtection/>
  <printOptions/>
  <pageMargins left="1.45" right="0.66" top="0.1968503937007874" bottom="0.2362204724409449" header="0.31496062992125984" footer="0.2755905511811024"/>
  <pageSetup horizontalDpi="600" verticalDpi="600" orientation="landscape" paperSize="9" scale="6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43"/>
  <sheetViews>
    <sheetView zoomScale="90" zoomScaleNormal="90" zoomScalePageLayoutView="0" workbookViewId="0" topLeftCell="A1">
      <pane xSplit="2" ySplit="1" topLeftCell="F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W15" sqref="FW15"/>
    </sheetView>
  </sheetViews>
  <sheetFormatPr defaultColWidth="4.25390625" defaultRowHeight="12.75"/>
  <cols>
    <col min="1" max="1" width="3.875" style="46" customWidth="1"/>
    <col min="2" max="2" width="25.375" style="46" customWidth="1"/>
    <col min="3" max="17" width="4.25390625" style="45" customWidth="1"/>
    <col min="18" max="18" width="4.25390625" style="47" customWidth="1"/>
    <col min="19" max="20" width="4.75390625" style="47" customWidth="1"/>
    <col min="21" max="22" width="4.25390625" style="47" customWidth="1"/>
    <col min="23" max="16384" width="4.25390625" style="46" customWidth="1"/>
  </cols>
  <sheetData>
    <row r="1" spans="1:256" ht="12.75" thickBot="1">
      <c r="A1" s="111"/>
      <c r="B1" s="112"/>
      <c r="C1" s="43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4">
        <v>7</v>
      </c>
      <c r="J1" s="44">
        <v>8</v>
      </c>
      <c r="K1" s="44">
        <v>9</v>
      </c>
      <c r="L1" s="44">
        <v>10</v>
      </c>
      <c r="M1" s="44">
        <v>11</v>
      </c>
      <c r="N1" s="44">
        <v>12</v>
      </c>
      <c r="O1" s="44">
        <v>13</v>
      </c>
      <c r="P1" s="44">
        <v>14</v>
      </c>
      <c r="Q1" s="44">
        <v>15</v>
      </c>
      <c r="R1" s="44">
        <v>16</v>
      </c>
      <c r="S1" s="44">
        <v>17</v>
      </c>
      <c r="T1" s="44">
        <v>18</v>
      </c>
      <c r="U1" s="48" t="s">
        <v>756</v>
      </c>
      <c r="V1" s="49" t="s">
        <v>758</v>
      </c>
      <c r="W1" s="49" t="s">
        <v>766</v>
      </c>
      <c r="X1" s="49" t="s">
        <v>760</v>
      </c>
      <c r="Y1" s="49" t="s">
        <v>761</v>
      </c>
      <c r="Z1" s="49" t="s">
        <v>765</v>
      </c>
      <c r="AA1" s="49" t="s">
        <v>763</v>
      </c>
      <c r="AB1" s="49" t="s">
        <v>759</v>
      </c>
      <c r="AC1" s="49" t="s">
        <v>764</v>
      </c>
      <c r="AD1" s="49" t="s">
        <v>767</v>
      </c>
      <c r="AE1" s="49" t="s">
        <v>762</v>
      </c>
      <c r="AF1" s="49" t="s">
        <v>772</v>
      </c>
      <c r="AG1" s="49" t="s">
        <v>757</v>
      </c>
      <c r="AH1" s="49" t="s">
        <v>775</v>
      </c>
      <c r="AI1" s="49" t="s">
        <v>771</v>
      </c>
      <c r="AJ1" s="49" t="s">
        <v>770</v>
      </c>
      <c r="AK1" s="49" t="s">
        <v>768</v>
      </c>
      <c r="AL1" s="49" t="s">
        <v>776</v>
      </c>
      <c r="AM1" s="49" t="s">
        <v>774</v>
      </c>
      <c r="AN1" s="49" t="s">
        <v>779</v>
      </c>
      <c r="AO1" s="49" t="s">
        <v>783</v>
      </c>
      <c r="AP1" s="49" t="s">
        <v>784</v>
      </c>
      <c r="AQ1" s="49" t="s">
        <v>828</v>
      </c>
      <c r="AR1" s="49" t="s">
        <v>829</v>
      </c>
      <c r="AS1" s="49" t="s">
        <v>830</v>
      </c>
      <c r="AT1" s="49" t="s">
        <v>780</v>
      </c>
      <c r="AU1" s="49" t="s">
        <v>769</v>
      </c>
      <c r="AV1" s="49" t="s">
        <v>782</v>
      </c>
      <c r="AW1" s="49" t="s">
        <v>831</v>
      </c>
      <c r="AX1" s="49" t="s">
        <v>832</v>
      </c>
      <c r="AY1" s="49" t="s">
        <v>833</v>
      </c>
      <c r="AZ1" s="49" t="s">
        <v>834</v>
      </c>
      <c r="BA1" s="49" t="s">
        <v>835</v>
      </c>
      <c r="BB1" s="49" t="s">
        <v>836</v>
      </c>
      <c r="BC1" s="48" t="s">
        <v>756</v>
      </c>
      <c r="BD1" s="49" t="s">
        <v>758</v>
      </c>
      <c r="BE1" s="49" t="s">
        <v>766</v>
      </c>
      <c r="BF1" s="49" t="s">
        <v>760</v>
      </c>
      <c r="BG1" s="49" t="s">
        <v>761</v>
      </c>
      <c r="BH1" s="49" t="s">
        <v>765</v>
      </c>
      <c r="BI1" s="49" t="s">
        <v>763</v>
      </c>
      <c r="BJ1" s="49" t="s">
        <v>759</v>
      </c>
      <c r="BK1" s="49" t="s">
        <v>764</v>
      </c>
      <c r="BL1" s="49" t="s">
        <v>767</v>
      </c>
      <c r="BM1" s="49" t="s">
        <v>762</v>
      </c>
      <c r="BN1" s="49" t="s">
        <v>772</v>
      </c>
      <c r="BO1" s="49" t="s">
        <v>757</v>
      </c>
      <c r="BP1" s="49" t="s">
        <v>775</v>
      </c>
      <c r="BQ1" s="49" t="s">
        <v>771</v>
      </c>
      <c r="BR1" s="49" t="s">
        <v>770</v>
      </c>
      <c r="BS1" s="49" t="s">
        <v>768</v>
      </c>
      <c r="BT1" s="49" t="s">
        <v>776</v>
      </c>
      <c r="BU1" s="49" t="s">
        <v>774</v>
      </c>
      <c r="BV1" s="49" t="s">
        <v>779</v>
      </c>
      <c r="BW1" s="49" t="s">
        <v>783</v>
      </c>
      <c r="BX1" s="49" t="s">
        <v>784</v>
      </c>
      <c r="BY1" s="49" t="s">
        <v>828</v>
      </c>
      <c r="BZ1" s="49" t="s">
        <v>829</v>
      </c>
      <c r="CA1" s="49" t="s">
        <v>830</v>
      </c>
      <c r="CB1" s="50" t="s">
        <v>780</v>
      </c>
      <c r="CC1" s="48" t="s">
        <v>756</v>
      </c>
      <c r="CD1" s="49" t="s">
        <v>758</v>
      </c>
      <c r="CE1" s="49" t="s">
        <v>766</v>
      </c>
      <c r="CF1" s="49" t="s">
        <v>760</v>
      </c>
      <c r="CG1" s="49" t="s">
        <v>761</v>
      </c>
      <c r="CH1" s="49" t="s">
        <v>765</v>
      </c>
      <c r="CI1" s="49" t="s">
        <v>763</v>
      </c>
      <c r="CJ1" s="49" t="s">
        <v>759</v>
      </c>
      <c r="CK1" s="49" t="s">
        <v>764</v>
      </c>
      <c r="CL1" s="49" t="s">
        <v>767</v>
      </c>
      <c r="CM1" s="49" t="s">
        <v>762</v>
      </c>
      <c r="CN1" s="49" t="s">
        <v>772</v>
      </c>
      <c r="CO1" s="49" t="s">
        <v>757</v>
      </c>
      <c r="CP1" s="49" t="s">
        <v>775</v>
      </c>
      <c r="CQ1" s="49" t="s">
        <v>771</v>
      </c>
      <c r="CR1" s="49" t="s">
        <v>770</v>
      </c>
      <c r="CS1" s="49" t="s">
        <v>768</v>
      </c>
      <c r="CT1" s="49" t="s">
        <v>776</v>
      </c>
      <c r="CU1" s="49" t="s">
        <v>774</v>
      </c>
      <c r="CV1" s="49" t="s">
        <v>779</v>
      </c>
      <c r="CW1" s="49" t="s">
        <v>783</v>
      </c>
      <c r="CX1" s="49" t="s">
        <v>784</v>
      </c>
      <c r="CY1" s="49" t="s">
        <v>828</v>
      </c>
      <c r="CZ1" s="49" t="s">
        <v>829</v>
      </c>
      <c r="DA1" s="49" t="s">
        <v>830</v>
      </c>
      <c r="DB1" s="49" t="s">
        <v>780</v>
      </c>
      <c r="DC1" s="49" t="s">
        <v>769</v>
      </c>
      <c r="DD1" s="49" t="s">
        <v>782</v>
      </c>
      <c r="DE1" s="49" t="s">
        <v>831</v>
      </c>
      <c r="DF1" s="50" t="s">
        <v>832</v>
      </c>
      <c r="DG1" s="43">
        <v>1</v>
      </c>
      <c r="DH1" s="44">
        <v>2</v>
      </c>
      <c r="DI1" s="44">
        <v>3</v>
      </c>
      <c r="DJ1" s="44">
        <v>4</v>
      </c>
      <c r="DK1" s="44">
        <v>5</v>
      </c>
      <c r="DL1" s="44">
        <v>6</v>
      </c>
      <c r="DM1" s="44">
        <v>7</v>
      </c>
      <c r="DN1" s="44">
        <v>8</v>
      </c>
      <c r="DO1" s="44">
        <v>9</v>
      </c>
      <c r="DP1" s="44">
        <v>10</v>
      </c>
      <c r="DQ1" s="44">
        <v>11</v>
      </c>
      <c r="DR1" s="44">
        <v>12</v>
      </c>
      <c r="DS1" s="44">
        <v>13</v>
      </c>
      <c r="DT1" s="44">
        <v>14</v>
      </c>
      <c r="DU1" s="44">
        <v>15</v>
      </c>
      <c r="DV1" s="44">
        <v>16</v>
      </c>
      <c r="DW1" s="44">
        <v>17</v>
      </c>
      <c r="DX1" s="44">
        <v>18</v>
      </c>
      <c r="DY1" s="43">
        <v>1</v>
      </c>
      <c r="DZ1" s="44">
        <v>2</v>
      </c>
      <c r="EA1" s="44">
        <v>3</v>
      </c>
      <c r="EB1" s="44">
        <v>4</v>
      </c>
      <c r="EC1" s="44">
        <v>5</v>
      </c>
      <c r="ED1" s="44">
        <v>6</v>
      </c>
      <c r="EE1" s="44">
        <v>7</v>
      </c>
      <c r="EF1" s="44">
        <v>8</v>
      </c>
      <c r="EG1" s="44">
        <v>9</v>
      </c>
      <c r="EH1" s="44">
        <v>10</v>
      </c>
      <c r="EI1" s="44">
        <v>11</v>
      </c>
      <c r="EJ1" s="44">
        <v>12</v>
      </c>
      <c r="EK1" s="44">
        <v>13</v>
      </c>
      <c r="EL1" s="44">
        <v>14</v>
      </c>
      <c r="EM1" s="44">
        <v>15</v>
      </c>
      <c r="EN1" s="44">
        <v>16</v>
      </c>
      <c r="EO1" s="44">
        <v>17</v>
      </c>
      <c r="EP1" s="44">
        <v>18</v>
      </c>
      <c r="EQ1" s="44">
        <v>19</v>
      </c>
      <c r="ER1" s="44">
        <v>20</v>
      </c>
      <c r="ES1" s="44">
        <v>21</v>
      </c>
      <c r="ET1" s="44">
        <v>22</v>
      </c>
      <c r="EU1" s="51">
        <v>1</v>
      </c>
      <c r="EV1" s="52">
        <v>2</v>
      </c>
      <c r="EW1" s="52">
        <v>3</v>
      </c>
      <c r="EX1" s="52">
        <v>4</v>
      </c>
      <c r="EY1" s="52">
        <v>5</v>
      </c>
      <c r="EZ1" s="52">
        <v>6</v>
      </c>
      <c r="FA1" s="52">
        <v>7</v>
      </c>
      <c r="FB1" s="52">
        <v>8</v>
      </c>
      <c r="FC1" s="52">
        <v>9</v>
      </c>
      <c r="FD1" s="52">
        <v>10</v>
      </c>
      <c r="FE1" s="52">
        <v>11</v>
      </c>
      <c r="FF1" s="52">
        <v>12</v>
      </c>
      <c r="FG1" s="52">
        <v>13</v>
      </c>
      <c r="FH1" s="52">
        <v>14</v>
      </c>
      <c r="FI1" s="52">
        <v>15</v>
      </c>
      <c r="FJ1" s="52">
        <v>16</v>
      </c>
      <c r="FK1" s="52">
        <v>17</v>
      </c>
      <c r="FL1" s="52">
        <v>18</v>
      </c>
      <c r="FM1" s="52">
        <v>19</v>
      </c>
      <c r="FN1" s="52">
        <v>20</v>
      </c>
      <c r="FO1" s="52">
        <v>21</v>
      </c>
      <c r="FP1" s="52">
        <v>22</v>
      </c>
      <c r="FQ1" s="52">
        <v>23</v>
      </c>
      <c r="FR1" s="52">
        <v>24</v>
      </c>
      <c r="FS1" s="52">
        <v>25</v>
      </c>
      <c r="FT1" s="52">
        <v>26</v>
      </c>
      <c r="FU1" s="52">
        <v>27</v>
      </c>
      <c r="FV1" s="52">
        <v>28</v>
      </c>
      <c r="FW1" s="52">
        <v>29</v>
      </c>
      <c r="FX1" s="53">
        <v>30</v>
      </c>
      <c r="FY1" s="48" t="s">
        <v>756</v>
      </c>
      <c r="FZ1" s="49" t="s">
        <v>758</v>
      </c>
      <c r="GA1" s="49" t="s">
        <v>766</v>
      </c>
      <c r="GB1" s="49" t="s">
        <v>760</v>
      </c>
      <c r="GC1" s="49" t="s">
        <v>761</v>
      </c>
      <c r="GD1" s="49" t="s">
        <v>765</v>
      </c>
      <c r="GE1" s="49" t="s">
        <v>763</v>
      </c>
      <c r="GF1" s="49" t="s">
        <v>759</v>
      </c>
      <c r="GG1" s="49" t="s">
        <v>764</v>
      </c>
      <c r="GH1" s="49" t="s">
        <v>767</v>
      </c>
      <c r="GI1" s="49" t="s">
        <v>762</v>
      </c>
      <c r="GJ1" s="49" t="s">
        <v>772</v>
      </c>
      <c r="GK1" s="49" t="s">
        <v>757</v>
      </c>
      <c r="GL1" s="49" t="s">
        <v>775</v>
      </c>
      <c r="GM1" s="49" t="s">
        <v>771</v>
      </c>
      <c r="GN1" s="49" t="s">
        <v>770</v>
      </c>
      <c r="GO1" s="49" t="s">
        <v>768</v>
      </c>
      <c r="GP1" s="49" t="s">
        <v>776</v>
      </c>
      <c r="GQ1" s="49" t="s">
        <v>774</v>
      </c>
      <c r="GR1" s="49" t="s">
        <v>779</v>
      </c>
      <c r="GS1" s="49" t="s">
        <v>783</v>
      </c>
      <c r="GT1" s="49" t="s">
        <v>784</v>
      </c>
      <c r="GU1" s="43">
        <v>1</v>
      </c>
      <c r="GV1" s="44">
        <v>2</v>
      </c>
      <c r="GW1" s="44">
        <v>3</v>
      </c>
      <c r="GX1" s="44">
        <v>4</v>
      </c>
      <c r="GY1" s="44">
        <v>5</v>
      </c>
      <c r="GZ1" s="44">
        <v>6</v>
      </c>
      <c r="HA1" s="44">
        <v>7</v>
      </c>
      <c r="HB1" s="44">
        <v>8</v>
      </c>
      <c r="HC1" s="44">
        <v>9</v>
      </c>
      <c r="HD1" s="44">
        <v>10</v>
      </c>
      <c r="HE1" s="44">
        <v>11</v>
      </c>
      <c r="HF1" s="44">
        <v>12</v>
      </c>
      <c r="HG1" s="44">
        <v>13</v>
      </c>
      <c r="HH1" s="44">
        <v>14</v>
      </c>
      <c r="HI1" s="44">
        <v>15</v>
      </c>
      <c r="HJ1" s="44">
        <v>16</v>
      </c>
      <c r="HK1" s="44">
        <v>17</v>
      </c>
      <c r="HL1" s="44">
        <v>18</v>
      </c>
      <c r="HM1" s="44">
        <v>19</v>
      </c>
      <c r="HN1" s="44">
        <v>20</v>
      </c>
      <c r="HO1" s="44">
        <v>21</v>
      </c>
      <c r="HP1" s="44">
        <v>22</v>
      </c>
      <c r="HQ1" s="44">
        <v>23</v>
      </c>
      <c r="HR1" s="44">
        <v>24</v>
      </c>
      <c r="HS1" s="44">
        <v>25</v>
      </c>
      <c r="HT1" s="44">
        <v>26</v>
      </c>
      <c r="HU1" s="44">
        <v>27</v>
      </c>
      <c r="HV1" s="44">
        <v>28</v>
      </c>
      <c r="HW1" s="44">
        <v>29</v>
      </c>
      <c r="HX1" s="44">
        <v>30</v>
      </c>
      <c r="HY1" s="44">
        <v>31</v>
      </c>
      <c r="HZ1" s="44">
        <v>32</v>
      </c>
      <c r="IA1" s="44">
        <v>33</v>
      </c>
      <c r="IB1" s="44">
        <v>34</v>
      </c>
      <c r="IC1" s="44">
        <v>35</v>
      </c>
      <c r="ID1" s="44">
        <v>36</v>
      </c>
      <c r="IE1" s="44">
        <v>37</v>
      </c>
      <c r="IF1" s="44">
        <v>38</v>
      </c>
      <c r="IG1" s="44">
        <v>39</v>
      </c>
      <c r="IH1" s="44">
        <v>40</v>
      </c>
      <c r="II1" s="44">
        <v>41</v>
      </c>
      <c r="IJ1" s="69">
        <v>42</v>
      </c>
      <c r="IK1" s="68">
        <f>SUM(IK2:IK19)</f>
        <v>24</v>
      </c>
      <c r="IL1" s="68">
        <f>SUM(IL2:IL41)</f>
        <v>32</v>
      </c>
      <c r="IM1" s="68">
        <f>SUM(IM2:IM41)</f>
        <v>29</v>
      </c>
      <c r="IN1" s="68">
        <f>SUM(IN2:IN41)</f>
        <v>31</v>
      </c>
      <c r="IO1" s="68">
        <f>SUM(IO2:IO41)</f>
        <v>33</v>
      </c>
      <c r="IP1" s="68">
        <f>SUM(IP2:IP41)</f>
        <v>26</v>
      </c>
      <c r="IQ1" s="68">
        <f>SUM(IQ2:IQ19)</f>
        <v>24</v>
      </c>
      <c r="IR1" s="68">
        <f>SUM(IR2:IR41)</f>
        <v>32</v>
      </c>
      <c r="IS1" s="68">
        <f>SUM(IS2:IS41)</f>
        <v>29</v>
      </c>
      <c r="IT1" s="68">
        <f>SUM(IT2:IT41)</f>
        <v>31</v>
      </c>
      <c r="IU1" s="68">
        <f>SUM(IU2:IU41)</f>
        <v>33</v>
      </c>
      <c r="IV1" s="68">
        <f>SUM(IV2:IV41)</f>
        <v>26</v>
      </c>
    </row>
    <row r="2" spans="1:256" ht="12">
      <c r="A2" s="113">
        <v>1</v>
      </c>
      <c r="B2" s="114" t="s">
        <v>129</v>
      </c>
      <c r="C2" s="106" t="s">
        <v>794</v>
      </c>
      <c r="D2" s="72" t="s">
        <v>794</v>
      </c>
      <c r="E2" s="71" t="s">
        <v>806</v>
      </c>
      <c r="F2" s="73" t="s">
        <v>796</v>
      </c>
      <c r="G2" s="71" t="s">
        <v>795</v>
      </c>
      <c r="H2" s="72" t="s">
        <v>805</v>
      </c>
      <c r="I2" s="73" t="s">
        <v>796</v>
      </c>
      <c r="J2" s="71" t="s">
        <v>806</v>
      </c>
      <c r="K2" s="71" t="s">
        <v>801</v>
      </c>
      <c r="L2" s="73" t="s">
        <v>811</v>
      </c>
      <c r="M2" s="72" t="s">
        <v>800</v>
      </c>
      <c r="N2" s="71" t="s">
        <v>795</v>
      </c>
      <c r="O2" s="71" t="s">
        <v>799</v>
      </c>
      <c r="P2" s="71" t="s">
        <v>797</v>
      </c>
      <c r="Q2" s="71" t="s">
        <v>808</v>
      </c>
      <c r="R2" s="71" t="s">
        <v>816</v>
      </c>
      <c r="S2" s="73" t="s">
        <v>811</v>
      </c>
      <c r="T2" s="75" t="s">
        <v>808</v>
      </c>
      <c r="U2" s="93" t="s">
        <v>805</v>
      </c>
      <c r="V2" s="71" t="s">
        <v>799</v>
      </c>
      <c r="W2" s="73" t="s">
        <v>818</v>
      </c>
      <c r="X2" s="71" t="s">
        <v>801</v>
      </c>
      <c r="Y2" s="71" t="s">
        <v>813</v>
      </c>
      <c r="Z2" s="73" t="s">
        <v>811</v>
      </c>
      <c r="AA2" s="72" t="s">
        <v>802</v>
      </c>
      <c r="AB2" s="71" t="s">
        <v>808</v>
      </c>
      <c r="AC2" s="73" t="s">
        <v>796</v>
      </c>
      <c r="AD2" s="71" t="s">
        <v>795</v>
      </c>
      <c r="AE2" s="72" t="s">
        <v>805</v>
      </c>
      <c r="AF2" s="72" t="s">
        <v>814</v>
      </c>
      <c r="AG2" s="72" t="s">
        <v>807</v>
      </c>
      <c r="AH2" s="73" t="s">
        <v>821</v>
      </c>
      <c r="AI2" s="71" t="s">
        <v>795</v>
      </c>
      <c r="AJ2" s="73" t="s">
        <v>796</v>
      </c>
      <c r="AK2" s="73" t="s">
        <v>811</v>
      </c>
      <c r="AL2" s="72" t="s">
        <v>807</v>
      </c>
      <c r="AM2" s="71" t="s">
        <v>799</v>
      </c>
      <c r="AN2" s="72" t="s">
        <v>807</v>
      </c>
      <c r="AO2" s="72" t="s">
        <v>805</v>
      </c>
      <c r="AP2" s="72" t="s">
        <v>807</v>
      </c>
      <c r="AQ2" s="72" t="s">
        <v>802</v>
      </c>
      <c r="AR2" s="73" t="s">
        <v>811</v>
      </c>
      <c r="AS2" s="71" t="s">
        <v>799</v>
      </c>
      <c r="AT2" s="71" t="s">
        <v>801</v>
      </c>
      <c r="AU2" s="72" t="s">
        <v>807</v>
      </c>
      <c r="AV2" s="72" t="s">
        <v>807</v>
      </c>
      <c r="AW2" s="73" t="s">
        <v>796</v>
      </c>
      <c r="AX2" s="71" t="s">
        <v>795</v>
      </c>
      <c r="AY2" s="73" t="s">
        <v>818</v>
      </c>
      <c r="AZ2" s="73" t="s">
        <v>796</v>
      </c>
      <c r="BA2" s="72" t="s">
        <v>812</v>
      </c>
      <c r="BB2" s="94" t="s">
        <v>796</v>
      </c>
      <c r="BC2" s="70" t="s">
        <v>815</v>
      </c>
      <c r="BD2" s="71" t="s">
        <v>806</v>
      </c>
      <c r="BE2" s="72" t="s">
        <v>800</v>
      </c>
      <c r="BF2" s="71" t="s">
        <v>799</v>
      </c>
      <c r="BG2" s="72" t="s">
        <v>794</v>
      </c>
      <c r="BH2" s="71" t="s">
        <v>797</v>
      </c>
      <c r="BI2" s="73" t="s">
        <v>796</v>
      </c>
      <c r="BJ2" s="73" t="s">
        <v>796</v>
      </c>
      <c r="BK2" s="73" t="s">
        <v>796</v>
      </c>
      <c r="BL2" s="71" t="s">
        <v>801</v>
      </c>
      <c r="BM2" s="73" t="s">
        <v>811</v>
      </c>
      <c r="BN2" s="72" t="s">
        <v>805</v>
      </c>
      <c r="BO2" s="71" t="s">
        <v>808</v>
      </c>
      <c r="BP2" s="71" t="s">
        <v>795</v>
      </c>
      <c r="BQ2" s="71" t="s">
        <v>808</v>
      </c>
      <c r="BR2" s="71" t="s">
        <v>806</v>
      </c>
      <c r="BS2" s="73" t="s">
        <v>796</v>
      </c>
      <c r="BT2" s="72" t="s">
        <v>800</v>
      </c>
      <c r="BU2" s="71" t="s">
        <v>799</v>
      </c>
      <c r="BV2" s="72" t="s">
        <v>812</v>
      </c>
      <c r="BW2" s="71" t="s">
        <v>801</v>
      </c>
      <c r="BX2" s="72" t="s">
        <v>800</v>
      </c>
      <c r="BY2" s="71" t="s">
        <v>799</v>
      </c>
      <c r="BZ2" s="71" t="s">
        <v>808</v>
      </c>
      <c r="CA2" s="73" t="s">
        <v>796</v>
      </c>
      <c r="CB2" s="103" t="s">
        <v>800</v>
      </c>
      <c r="CC2" s="93" t="s">
        <v>807</v>
      </c>
      <c r="CD2" s="72" t="s">
        <v>800</v>
      </c>
      <c r="CE2" s="72" t="s">
        <v>800</v>
      </c>
      <c r="CF2" s="72" t="s">
        <v>805</v>
      </c>
      <c r="CG2" s="71" t="s">
        <v>806</v>
      </c>
      <c r="CH2" s="72" t="s">
        <v>807</v>
      </c>
      <c r="CI2" s="71" t="s">
        <v>810</v>
      </c>
      <c r="CJ2" s="71" t="s">
        <v>806</v>
      </c>
      <c r="CK2" s="73" t="s">
        <v>811</v>
      </c>
      <c r="CL2" s="71" t="s">
        <v>808</v>
      </c>
      <c r="CM2" s="71" t="s">
        <v>806</v>
      </c>
      <c r="CN2" s="72" t="s">
        <v>800</v>
      </c>
      <c r="CO2" s="71" t="s">
        <v>795</v>
      </c>
      <c r="CP2" s="72" t="s">
        <v>794</v>
      </c>
      <c r="CQ2" s="72" t="s">
        <v>805</v>
      </c>
      <c r="CR2" s="71" t="s">
        <v>806</v>
      </c>
      <c r="CS2" s="72" t="s">
        <v>814</v>
      </c>
      <c r="CT2" s="71" t="s">
        <v>808</v>
      </c>
      <c r="CU2" s="71" t="s">
        <v>799</v>
      </c>
      <c r="CV2" s="71" t="s">
        <v>799</v>
      </c>
      <c r="CW2" s="73" t="s">
        <v>796</v>
      </c>
      <c r="CX2" s="72" t="s">
        <v>802</v>
      </c>
      <c r="CY2" s="73" t="s">
        <v>811</v>
      </c>
      <c r="CZ2" s="72" t="s">
        <v>798</v>
      </c>
      <c r="DA2" s="73" t="s">
        <v>796</v>
      </c>
      <c r="DB2" s="71" t="s">
        <v>797</v>
      </c>
      <c r="DC2" s="72" t="s">
        <v>798</v>
      </c>
      <c r="DD2" s="71" t="s">
        <v>799</v>
      </c>
      <c r="DE2" s="73" t="s">
        <v>811</v>
      </c>
      <c r="DF2" s="94" t="s">
        <v>811</v>
      </c>
      <c r="DG2" s="70" t="s">
        <v>815</v>
      </c>
      <c r="DH2" s="73" t="s">
        <v>796</v>
      </c>
      <c r="DI2" s="71" t="s">
        <v>799</v>
      </c>
      <c r="DJ2" s="72" t="s">
        <v>800</v>
      </c>
      <c r="DK2" s="71" t="s">
        <v>795</v>
      </c>
      <c r="DL2" s="71" t="s">
        <v>801</v>
      </c>
      <c r="DM2" s="73" t="s">
        <v>796</v>
      </c>
      <c r="DN2" s="73" t="s">
        <v>818</v>
      </c>
      <c r="DO2" s="71" t="s">
        <v>801</v>
      </c>
      <c r="DP2" s="73" t="s">
        <v>811</v>
      </c>
      <c r="DQ2" s="72" t="s">
        <v>798</v>
      </c>
      <c r="DR2" s="71" t="s">
        <v>806</v>
      </c>
      <c r="DS2" s="72" t="s">
        <v>805</v>
      </c>
      <c r="DT2" s="72" t="s">
        <v>798</v>
      </c>
      <c r="DU2" s="72" t="s">
        <v>845</v>
      </c>
      <c r="DV2" s="72" t="s">
        <v>802</v>
      </c>
      <c r="DW2" s="72" t="s">
        <v>794</v>
      </c>
      <c r="DX2" s="75" t="s">
        <v>806</v>
      </c>
      <c r="DY2" s="98" t="s">
        <v>796</v>
      </c>
      <c r="DZ2" s="71" t="s">
        <v>806</v>
      </c>
      <c r="EA2" s="73" t="s">
        <v>796</v>
      </c>
      <c r="EB2" s="72" t="s">
        <v>800</v>
      </c>
      <c r="EC2" s="71" t="s">
        <v>801</v>
      </c>
      <c r="ED2" s="71" t="s">
        <v>797</v>
      </c>
      <c r="EE2" s="72" t="s">
        <v>807</v>
      </c>
      <c r="EF2" s="71" t="s">
        <v>813</v>
      </c>
      <c r="EG2" s="72" t="s">
        <v>800</v>
      </c>
      <c r="EH2" s="71" t="s">
        <v>806</v>
      </c>
      <c r="EI2" s="72" t="s">
        <v>817</v>
      </c>
      <c r="EJ2" s="72" t="s">
        <v>807</v>
      </c>
      <c r="EK2" s="74" t="s">
        <v>806</v>
      </c>
      <c r="EL2" s="73" t="s">
        <v>796</v>
      </c>
      <c r="EM2" s="71" t="s">
        <v>801</v>
      </c>
      <c r="EN2" s="72" t="s">
        <v>800</v>
      </c>
      <c r="EO2" s="71" t="s">
        <v>795</v>
      </c>
      <c r="EP2" s="71" t="s">
        <v>799</v>
      </c>
      <c r="EQ2" s="73" t="s">
        <v>796</v>
      </c>
      <c r="ER2" s="72" t="s">
        <v>800</v>
      </c>
      <c r="ES2" s="72" t="s">
        <v>802</v>
      </c>
      <c r="ET2" s="75" t="s">
        <v>799</v>
      </c>
      <c r="EU2" s="93" t="s">
        <v>800</v>
      </c>
      <c r="EV2" s="73" t="s">
        <v>811</v>
      </c>
      <c r="EW2" s="73" t="s">
        <v>811</v>
      </c>
      <c r="EX2" s="72" t="s">
        <v>802</v>
      </c>
      <c r="EY2" s="72" t="s">
        <v>807</v>
      </c>
      <c r="EZ2" s="71" t="s">
        <v>806</v>
      </c>
      <c r="FA2" s="71" t="s">
        <v>799</v>
      </c>
      <c r="FB2" s="71" t="s">
        <v>810</v>
      </c>
      <c r="FC2" s="71" t="s">
        <v>799</v>
      </c>
      <c r="FD2" s="73" t="s">
        <v>796</v>
      </c>
      <c r="FE2" s="72" t="s">
        <v>805</v>
      </c>
      <c r="FF2" s="71" t="s">
        <v>797</v>
      </c>
      <c r="FG2" s="72" t="s">
        <v>807</v>
      </c>
      <c r="FH2" s="72" t="s">
        <v>800</v>
      </c>
      <c r="FI2" s="71" t="s">
        <v>808</v>
      </c>
      <c r="FJ2" s="71" t="s">
        <v>799</v>
      </c>
      <c r="FK2" s="72" t="s">
        <v>802</v>
      </c>
      <c r="FL2" s="71" t="s">
        <v>808</v>
      </c>
      <c r="FM2" s="72" t="s">
        <v>805</v>
      </c>
      <c r="FN2" s="73" t="s">
        <v>811</v>
      </c>
      <c r="FO2" s="71" t="s">
        <v>806</v>
      </c>
      <c r="FP2" s="71" t="s">
        <v>808</v>
      </c>
      <c r="FQ2" s="71" t="s">
        <v>815</v>
      </c>
      <c r="FR2" s="73" t="s">
        <v>811</v>
      </c>
      <c r="FS2" s="73" t="s">
        <v>796</v>
      </c>
      <c r="FT2" s="72" t="s">
        <v>800</v>
      </c>
      <c r="FU2" s="73" t="s">
        <v>796</v>
      </c>
      <c r="FV2" s="71" t="s">
        <v>795</v>
      </c>
      <c r="FW2" s="71" t="s">
        <v>801</v>
      </c>
      <c r="FX2" s="75" t="s">
        <v>808</v>
      </c>
      <c r="FY2" s="93" t="s">
        <v>794</v>
      </c>
      <c r="FZ2" s="73" t="s">
        <v>811</v>
      </c>
      <c r="GA2" s="72" t="s">
        <v>794</v>
      </c>
      <c r="GB2" s="73" t="s">
        <v>818</v>
      </c>
      <c r="GC2" s="72" t="s">
        <v>802</v>
      </c>
      <c r="GD2" s="73" t="s">
        <v>796</v>
      </c>
      <c r="GE2" s="71" t="s">
        <v>808</v>
      </c>
      <c r="GF2" s="72" t="s">
        <v>800</v>
      </c>
      <c r="GG2" s="71" t="s">
        <v>808</v>
      </c>
      <c r="GH2" s="74" t="s">
        <v>806</v>
      </c>
      <c r="GI2" s="71" t="s">
        <v>799</v>
      </c>
      <c r="GJ2" s="71" t="s">
        <v>799</v>
      </c>
      <c r="GK2" s="73" t="s">
        <v>796</v>
      </c>
      <c r="GL2" s="73" t="s">
        <v>796</v>
      </c>
      <c r="GM2" s="71" t="s">
        <v>801</v>
      </c>
      <c r="GN2" s="73" t="s">
        <v>796</v>
      </c>
      <c r="GO2" s="72" t="s">
        <v>802</v>
      </c>
      <c r="GP2" s="72" t="s">
        <v>812</v>
      </c>
      <c r="GQ2" s="72" t="s">
        <v>802</v>
      </c>
      <c r="GR2" s="72" t="s">
        <v>794</v>
      </c>
      <c r="GS2" s="72" t="s">
        <v>805</v>
      </c>
      <c r="GT2" s="94" t="s">
        <v>796</v>
      </c>
      <c r="GU2" s="70" t="s">
        <v>808</v>
      </c>
      <c r="GV2" s="71" t="s">
        <v>801</v>
      </c>
      <c r="GW2" s="72" t="s">
        <v>819</v>
      </c>
      <c r="GX2" s="72" t="s">
        <v>809</v>
      </c>
      <c r="GY2" s="73" t="s">
        <v>811</v>
      </c>
      <c r="GZ2" s="71" t="s">
        <v>806</v>
      </c>
      <c r="HA2" s="71" t="s">
        <v>806</v>
      </c>
      <c r="HB2" s="72" t="s">
        <v>800</v>
      </c>
      <c r="HC2" s="71" t="s">
        <v>799</v>
      </c>
      <c r="HD2" s="73" t="s">
        <v>818</v>
      </c>
      <c r="HE2" s="71" t="s">
        <v>813</v>
      </c>
      <c r="HF2" s="72" t="s">
        <v>798</v>
      </c>
      <c r="HG2" s="71" t="s">
        <v>795</v>
      </c>
      <c r="HH2" s="72" t="s">
        <v>805</v>
      </c>
      <c r="HI2" s="71" t="s">
        <v>808</v>
      </c>
      <c r="HJ2" s="73" t="s">
        <v>796</v>
      </c>
      <c r="HK2" s="71" t="s">
        <v>797</v>
      </c>
      <c r="HL2" s="71" t="s">
        <v>808</v>
      </c>
      <c r="HM2" s="71" t="s">
        <v>806</v>
      </c>
      <c r="HN2" s="71" t="s">
        <v>799</v>
      </c>
      <c r="HO2" s="71" t="s">
        <v>797</v>
      </c>
      <c r="HP2" s="71" t="s">
        <v>806</v>
      </c>
      <c r="HQ2" s="73" t="s">
        <v>796</v>
      </c>
      <c r="HR2" s="73" t="s">
        <v>796</v>
      </c>
      <c r="HS2" s="71" t="s">
        <v>801</v>
      </c>
      <c r="HT2" s="72" t="s">
        <v>800</v>
      </c>
      <c r="HU2" s="72" t="s">
        <v>798</v>
      </c>
      <c r="HV2" s="73" t="s">
        <v>796</v>
      </c>
      <c r="HW2" s="71" t="s">
        <v>808</v>
      </c>
      <c r="HX2" s="73" t="s">
        <v>796</v>
      </c>
      <c r="HY2" s="72" t="s">
        <v>800</v>
      </c>
      <c r="HZ2" s="73" t="s">
        <v>796</v>
      </c>
      <c r="IA2" s="71" t="s">
        <v>799</v>
      </c>
      <c r="IB2" s="71" t="s">
        <v>808</v>
      </c>
      <c r="IC2" s="72" t="s">
        <v>807</v>
      </c>
      <c r="ID2" s="72" t="s">
        <v>794</v>
      </c>
      <c r="IE2" s="71" t="s">
        <v>799</v>
      </c>
      <c r="IF2" s="71" t="s">
        <v>795</v>
      </c>
      <c r="IG2" s="74" t="s">
        <v>806</v>
      </c>
      <c r="IH2" s="72" t="s">
        <v>802</v>
      </c>
      <c r="II2" s="73" t="s">
        <v>796</v>
      </c>
      <c r="IJ2" s="75" t="s">
        <v>797</v>
      </c>
      <c r="IK2" s="68">
        <v>3</v>
      </c>
      <c r="IL2" s="68">
        <v>1</v>
      </c>
      <c r="IM2" s="68">
        <v>1</v>
      </c>
      <c r="IN2" s="68">
        <v>1</v>
      </c>
      <c r="IO2" s="68">
        <v>3</v>
      </c>
      <c r="IP2" s="68">
        <v>1</v>
      </c>
      <c r="IQ2" s="68">
        <v>0</v>
      </c>
      <c r="IR2" s="68">
        <v>2</v>
      </c>
      <c r="IS2" s="68">
        <v>1</v>
      </c>
      <c r="IT2" s="68">
        <v>3</v>
      </c>
      <c r="IU2" s="68">
        <v>3</v>
      </c>
      <c r="IV2" s="68">
        <v>1</v>
      </c>
    </row>
    <row r="3" spans="1:256" ht="12">
      <c r="A3" s="105">
        <v>2</v>
      </c>
      <c r="B3" s="115" t="s">
        <v>122</v>
      </c>
      <c r="C3" s="107" t="s">
        <v>795</v>
      </c>
      <c r="D3" s="79" t="s">
        <v>799</v>
      </c>
      <c r="E3" s="80" t="s">
        <v>796</v>
      </c>
      <c r="F3" s="77" t="s">
        <v>794</v>
      </c>
      <c r="G3" s="79" t="s">
        <v>795</v>
      </c>
      <c r="H3" s="79" t="s">
        <v>808</v>
      </c>
      <c r="I3" s="77" t="s">
        <v>805</v>
      </c>
      <c r="J3" s="79" t="s">
        <v>808</v>
      </c>
      <c r="K3" s="77" t="s">
        <v>800</v>
      </c>
      <c r="L3" s="80" t="s">
        <v>811</v>
      </c>
      <c r="M3" s="77" t="s">
        <v>802</v>
      </c>
      <c r="N3" s="77" t="s">
        <v>814</v>
      </c>
      <c r="O3" s="80" t="s">
        <v>818</v>
      </c>
      <c r="P3" s="79" t="s">
        <v>808</v>
      </c>
      <c r="Q3" s="79" t="s">
        <v>801</v>
      </c>
      <c r="R3" s="79" t="s">
        <v>806</v>
      </c>
      <c r="S3" s="79" t="s">
        <v>799</v>
      </c>
      <c r="T3" s="85" t="s">
        <v>797</v>
      </c>
      <c r="U3" s="76" t="s">
        <v>805</v>
      </c>
      <c r="V3" s="77" t="s">
        <v>805</v>
      </c>
      <c r="W3" s="79" t="s">
        <v>808</v>
      </c>
      <c r="X3" s="79" t="s">
        <v>810</v>
      </c>
      <c r="Y3" s="77" t="s">
        <v>812</v>
      </c>
      <c r="Z3" s="79" t="s">
        <v>806</v>
      </c>
      <c r="AA3" s="80" t="s">
        <v>811</v>
      </c>
      <c r="AB3" s="79" t="s">
        <v>806</v>
      </c>
      <c r="AC3" s="79" t="s">
        <v>813</v>
      </c>
      <c r="AD3" s="79" t="s">
        <v>797</v>
      </c>
      <c r="AE3" s="80" t="s">
        <v>811</v>
      </c>
      <c r="AF3" s="79" t="s">
        <v>813</v>
      </c>
      <c r="AG3" s="80" t="s">
        <v>796</v>
      </c>
      <c r="AH3" s="79" t="s">
        <v>795</v>
      </c>
      <c r="AI3" s="77" t="s">
        <v>800</v>
      </c>
      <c r="AJ3" s="79" t="s">
        <v>799</v>
      </c>
      <c r="AK3" s="79" t="s">
        <v>799</v>
      </c>
      <c r="AL3" s="77" t="s">
        <v>800</v>
      </c>
      <c r="AM3" s="80" t="s">
        <v>796</v>
      </c>
      <c r="AN3" s="79" t="s">
        <v>808</v>
      </c>
      <c r="AO3" s="77" t="s">
        <v>794</v>
      </c>
      <c r="AP3" s="79" t="s">
        <v>808</v>
      </c>
      <c r="AQ3" s="77" t="s">
        <v>794</v>
      </c>
      <c r="AR3" s="79" t="s">
        <v>797</v>
      </c>
      <c r="AS3" s="79" t="s">
        <v>808</v>
      </c>
      <c r="AT3" s="79" t="s">
        <v>806</v>
      </c>
      <c r="AU3" s="77" t="s">
        <v>807</v>
      </c>
      <c r="AV3" s="77" t="s">
        <v>805</v>
      </c>
      <c r="AW3" s="77" t="s">
        <v>805</v>
      </c>
      <c r="AX3" s="79" t="s">
        <v>806</v>
      </c>
      <c r="AY3" s="77" t="s">
        <v>805</v>
      </c>
      <c r="AZ3" s="83" t="s">
        <v>806</v>
      </c>
      <c r="BA3" s="79" t="s">
        <v>799</v>
      </c>
      <c r="BB3" s="85" t="s">
        <v>808</v>
      </c>
      <c r="BC3" s="76" t="s">
        <v>805</v>
      </c>
      <c r="BD3" s="79" t="s">
        <v>806</v>
      </c>
      <c r="BE3" s="77" t="s">
        <v>807</v>
      </c>
      <c r="BF3" s="80" t="s">
        <v>796</v>
      </c>
      <c r="BG3" s="79" t="s">
        <v>813</v>
      </c>
      <c r="BH3" s="77" t="s">
        <v>814</v>
      </c>
      <c r="BI3" s="77" t="s">
        <v>800</v>
      </c>
      <c r="BJ3" s="79" t="s">
        <v>795</v>
      </c>
      <c r="BK3" s="80" t="s">
        <v>796</v>
      </c>
      <c r="BL3" s="77" t="s">
        <v>798</v>
      </c>
      <c r="BM3" s="77" t="s">
        <v>800</v>
      </c>
      <c r="BN3" s="80" t="s">
        <v>796</v>
      </c>
      <c r="BO3" s="79" t="s">
        <v>806</v>
      </c>
      <c r="BP3" s="79" t="s">
        <v>808</v>
      </c>
      <c r="BQ3" s="79" t="s">
        <v>799</v>
      </c>
      <c r="BR3" s="77" t="s">
        <v>814</v>
      </c>
      <c r="BS3" s="77" t="s">
        <v>800</v>
      </c>
      <c r="BT3" s="77" t="s">
        <v>800</v>
      </c>
      <c r="BU3" s="80" t="s">
        <v>796</v>
      </c>
      <c r="BV3" s="79" t="s">
        <v>808</v>
      </c>
      <c r="BW3" s="77" t="s">
        <v>807</v>
      </c>
      <c r="BX3" s="79" t="s">
        <v>799</v>
      </c>
      <c r="BY3" s="77" t="s">
        <v>807</v>
      </c>
      <c r="BZ3" s="80" t="s">
        <v>796</v>
      </c>
      <c r="CA3" s="77" t="s">
        <v>794</v>
      </c>
      <c r="CB3" s="85" t="s">
        <v>806</v>
      </c>
      <c r="CC3" s="76" t="s">
        <v>817</v>
      </c>
      <c r="CD3" s="79" t="s">
        <v>799</v>
      </c>
      <c r="CE3" s="79" t="s">
        <v>797</v>
      </c>
      <c r="CF3" s="79" t="s">
        <v>808</v>
      </c>
      <c r="CG3" s="79" t="s">
        <v>799</v>
      </c>
      <c r="CH3" s="80" t="s">
        <v>811</v>
      </c>
      <c r="CI3" s="77" t="s">
        <v>807</v>
      </c>
      <c r="CJ3" s="80" t="s">
        <v>821</v>
      </c>
      <c r="CK3" s="79" t="s">
        <v>806</v>
      </c>
      <c r="CL3" s="77" t="s">
        <v>807</v>
      </c>
      <c r="CM3" s="79" t="s">
        <v>799</v>
      </c>
      <c r="CN3" s="79" t="s">
        <v>815</v>
      </c>
      <c r="CO3" s="80" t="s">
        <v>796</v>
      </c>
      <c r="CP3" s="77" t="s">
        <v>805</v>
      </c>
      <c r="CQ3" s="77" t="s">
        <v>800</v>
      </c>
      <c r="CR3" s="79" t="s">
        <v>808</v>
      </c>
      <c r="CS3" s="80" t="s">
        <v>796</v>
      </c>
      <c r="CT3" s="77" t="s">
        <v>805</v>
      </c>
      <c r="CU3" s="80" t="s">
        <v>811</v>
      </c>
      <c r="CV3" s="80" t="s">
        <v>796</v>
      </c>
      <c r="CW3" s="80" t="s">
        <v>821</v>
      </c>
      <c r="CX3" s="79" t="s">
        <v>799</v>
      </c>
      <c r="CY3" s="80" t="s">
        <v>796</v>
      </c>
      <c r="CZ3" s="77" t="s">
        <v>822</v>
      </c>
      <c r="DA3" s="80" t="s">
        <v>796</v>
      </c>
      <c r="DB3" s="79" t="s">
        <v>799</v>
      </c>
      <c r="DC3" s="77" t="s">
        <v>809</v>
      </c>
      <c r="DD3" s="79" t="s">
        <v>808</v>
      </c>
      <c r="DE3" s="77" t="s">
        <v>804</v>
      </c>
      <c r="DF3" s="85" t="s">
        <v>799</v>
      </c>
      <c r="DG3" s="82" t="s">
        <v>796</v>
      </c>
      <c r="DH3" s="80" t="s">
        <v>796</v>
      </c>
      <c r="DI3" s="79" t="s">
        <v>815</v>
      </c>
      <c r="DJ3" s="77" t="s">
        <v>794</v>
      </c>
      <c r="DK3" s="79" t="s">
        <v>813</v>
      </c>
      <c r="DL3" s="80" t="s">
        <v>796</v>
      </c>
      <c r="DM3" s="77" t="s">
        <v>800</v>
      </c>
      <c r="DN3" s="79" t="s">
        <v>799</v>
      </c>
      <c r="DO3" s="80" t="s">
        <v>811</v>
      </c>
      <c r="DP3" s="80" t="s">
        <v>796</v>
      </c>
      <c r="DQ3" s="79" t="s">
        <v>797</v>
      </c>
      <c r="DR3" s="79" t="s">
        <v>797</v>
      </c>
      <c r="DS3" s="80" t="s">
        <v>796</v>
      </c>
      <c r="DT3" s="80" t="s">
        <v>811</v>
      </c>
      <c r="DU3" s="79" t="s">
        <v>806</v>
      </c>
      <c r="DV3" s="80" t="s">
        <v>821</v>
      </c>
      <c r="DW3" s="79" t="s">
        <v>815</v>
      </c>
      <c r="DX3" s="85" t="s">
        <v>815</v>
      </c>
      <c r="DY3" s="84" t="s">
        <v>806</v>
      </c>
      <c r="DZ3" s="80" t="s">
        <v>796</v>
      </c>
      <c r="EA3" s="77" t="s">
        <v>807</v>
      </c>
      <c r="EB3" s="79" t="s">
        <v>808</v>
      </c>
      <c r="EC3" s="79" t="s">
        <v>797</v>
      </c>
      <c r="ED3" s="77" t="s">
        <v>794</v>
      </c>
      <c r="EE3" s="79" t="s">
        <v>799</v>
      </c>
      <c r="EF3" s="77" t="s">
        <v>812</v>
      </c>
      <c r="EG3" s="79" t="s">
        <v>801</v>
      </c>
      <c r="EH3" s="86" t="s">
        <v>805</v>
      </c>
      <c r="EI3" s="77" t="s">
        <v>805</v>
      </c>
      <c r="EJ3" s="77" t="s">
        <v>794</v>
      </c>
      <c r="EK3" s="79" t="s">
        <v>815</v>
      </c>
      <c r="EL3" s="79" t="s">
        <v>808</v>
      </c>
      <c r="EM3" s="80" t="s">
        <v>811</v>
      </c>
      <c r="EN3" s="79" t="s">
        <v>799</v>
      </c>
      <c r="EO3" s="79" t="s">
        <v>803</v>
      </c>
      <c r="EP3" s="79" t="s">
        <v>801</v>
      </c>
      <c r="EQ3" s="80" t="s">
        <v>796</v>
      </c>
      <c r="ER3" s="79" t="s">
        <v>815</v>
      </c>
      <c r="ES3" s="77" t="s">
        <v>802</v>
      </c>
      <c r="ET3" s="85" t="s">
        <v>815</v>
      </c>
      <c r="EU3" s="76" t="s">
        <v>805</v>
      </c>
      <c r="EV3" s="77" t="s">
        <v>802</v>
      </c>
      <c r="EW3" s="77" t="s">
        <v>800</v>
      </c>
      <c r="EX3" s="80" t="s">
        <v>811</v>
      </c>
      <c r="EY3" s="77" t="s">
        <v>807</v>
      </c>
      <c r="EZ3" s="77" t="s">
        <v>805</v>
      </c>
      <c r="FA3" s="79" t="s">
        <v>801</v>
      </c>
      <c r="FB3" s="77" t="s">
        <v>812</v>
      </c>
      <c r="FC3" s="80" t="s">
        <v>818</v>
      </c>
      <c r="FD3" s="79" t="s">
        <v>797</v>
      </c>
      <c r="FE3" s="79" t="s">
        <v>806</v>
      </c>
      <c r="FF3" s="79" t="s">
        <v>795</v>
      </c>
      <c r="FG3" s="80" t="s">
        <v>796</v>
      </c>
      <c r="FH3" s="77" t="s">
        <v>805</v>
      </c>
      <c r="FI3" s="80" t="s">
        <v>796</v>
      </c>
      <c r="FJ3" s="79" t="s">
        <v>801</v>
      </c>
      <c r="FK3" s="80" t="s">
        <v>796</v>
      </c>
      <c r="FL3" s="79" t="s">
        <v>806</v>
      </c>
      <c r="FM3" s="77" t="s">
        <v>814</v>
      </c>
      <c r="FN3" s="79" t="s">
        <v>797</v>
      </c>
      <c r="FO3" s="77" t="s">
        <v>794</v>
      </c>
      <c r="FP3" s="80" t="s">
        <v>796</v>
      </c>
      <c r="FQ3" s="79" t="s">
        <v>806</v>
      </c>
      <c r="FR3" s="77" t="s">
        <v>800</v>
      </c>
      <c r="FS3" s="79" t="s">
        <v>801</v>
      </c>
      <c r="FT3" s="79" t="s">
        <v>799</v>
      </c>
      <c r="FU3" s="79" t="s">
        <v>806</v>
      </c>
      <c r="FV3" s="79" t="s">
        <v>808</v>
      </c>
      <c r="FW3" s="79" t="s">
        <v>799</v>
      </c>
      <c r="FX3" s="85" t="s">
        <v>806</v>
      </c>
      <c r="FY3" s="84" t="s">
        <v>801</v>
      </c>
      <c r="FZ3" s="80" t="s">
        <v>796</v>
      </c>
      <c r="GA3" s="77" t="s">
        <v>814</v>
      </c>
      <c r="GB3" s="79" t="s">
        <v>801</v>
      </c>
      <c r="GC3" s="77" t="s">
        <v>802</v>
      </c>
      <c r="GD3" s="77" t="s">
        <v>807</v>
      </c>
      <c r="GE3" s="77" t="s">
        <v>794</v>
      </c>
      <c r="GF3" s="79" t="s">
        <v>799</v>
      </c>
      <c r="GG3" s="79" t="s">
        <v>795</v>
      </c>
      <c r="GH3" s="86" t="s">
        <v>805</v>
      </c>
      <c r="GI3" s="79" t="s">
        <v>801</v>
      </c>
      <c r="GJ3" s="79" t="s">
        <v>816</v>
      </c>
      <c r="GK3" s="77" t="s">
        <v>798</v>
      </c>
      <c r="GL3" s="77" t="s">
        <v>802</v>
      </c>
      <c r="GM3" s="77" t="s">
        <v>802</v>
      </c>
      <c r="GN3" s="77" t="s">
        <v>812</v>
      </c>
      <c r="GO3" s="79" t="s">
        <v>816</v>
      </c>
      <c r="GP3" s="79" t="s">
        <v>801</v>
      </c>
      <c r="GQ3" s="79" t="s">
        <v>801</v>
      </c>
      <c r="GR3" s="79" t="s">
        <v>799</v>
      </c>
      <c r="GS3" s="79" t="s">
        <v>806</v>
      </c>
      <c r="GT3" s="78" t="s">
        <v>800</v>
      </c>
      <c r="GU3" s="76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8"/>
      <c r="IK3" s="68">
        <v>2</v>
      </c>
      <c r="IL3" s="68">
        <v>3</v>
      </c>
      <c r="IM3" s="68">
        <v>2</v>
      </c>
      <c r="IN3" s="68">
        <v>1</v>
      </c>
      <c r="IO3" s="68">
        <v>7</v>
      </c>
      <c r="IP3" s="68">
        <v>5</v>
      </c>
      <c r="IQ3" s="68">
        <v>2</v>
      </c>
      <c r="IR3" s="68">
        <v>0</v>
      </c>
      <c r="IS3" s="68">
        <v>4</v>
      </c>
      <c r="IT3" s="68">
        <v>1</v>
      </c>
      <c r="IU3" s="68">
        <v>1</v>
      </c>
      <c r="IV3" s="68">
        <v>1</v>
      </c>
    </row>
    <row r="4" spans="1:256" ht="12">
      <c r="A4" s="105">
        <v>3</v>
      </c>
      <c r="B4" s="115" t="s">
        <v>119</v>
      </c>
      <c r="C4" s="108" t="s">
        <v>798</v>
      </c>
      <c r="D4" s="79" t="s">
        <v>803</v>
      </c>
      <c r="E4" s="80" t="s">
        <v>796</v>
      </c>
      <c r="F4" s="79" t="s">
        <v>795</v>
      </c>
      <c r="G4" s="79" t="s">
        <v>810</v>
      </c>
      <c r="H4" s="77" t="s">
        <v>805</v>
      </c>
      <c r="I4" s="80" t="s">
        <v>811</v>
      </c>
      <c r="J4" s="79" t="s">
        <v>815</v>
      </c>
      <c r="K4" s="77" t="s">
        <v>802</v>
      </c>
      <c r="L4" s="79" t="s">
        <v>806</v>
      </c>
      <c r="M4" s="77" t="s">
        <v>800</v>
      </c>
      <c r="N4" s="80" t="s">
        <v>796</v>
      </c>
      <c r="O4" s="80" t="s">
        <v>818</v>
      </c>
      <c r="P4" s="79" t="s">
        <v>806</v>
      </c>
      <c r="Q4" s="80" t="s">
        <v>796</v>
      </c>
      <c r="R4" s="77" t="s">
        <v>805</v>
      </c>
      <c r="S4" s="79" t="s">
        <v>806</v>
      </c>
      <c r="T4" s="78" t="s">
        <v>807</v>
      </c>
      <c r="U4" s="84" t="s">
        <v>810</v>
      </c>
      <c r="V4" s="79" t="s">
        <v>810</v>
      </c>
      <c r="W4" s="79" t="s">
        <v>797</v>
      </c>
      <c r="X4" s="79" t="s">
        <v>797</v>
      </c>
      <c r="Y4" s="77" t="s">
        <v>819</v>
      </c>
      <c r="Z4" s="79" t="s">
        <v>816</v>
      </c>
      <c r="AA4" s="80" t="s">
        <v>818</v>
      </c>
      <c r="AB4" s="77" t="s">
        <v>807</v>
      </c>
      <c r="AC4" s="79" t="s">
        <v>801</v>
      </c>
      <c r="AD4" s="79" t="s">
        <v>825</v>
      </c>
      <c r="AE4" s="80" t="s">
        <v>811</v>
      </c>
      <c r="AF4" s="79" t="s">
        <v>808</v>
      </c>
      <c r="AG4" s="80" t="s">
        <v>811</v>
      </c>
      <c r="AH4" s="80" t="s">
        <v>818</v>
      </c>
      <c r="AI4" s="80" t="s">
        <v>796</v>
      </c>
      <c r="AJ4" s="80" t="s">
        <v>796</v>
      </c>
      <c r="AK4" s="77" t="s">
        <v>800</v>
      </c>
      <c r="AL4" s="77" t="s">
        <v>800</v>
      </c>
      <c r="AM4" s="80" t="s">
        <v>796</v>
      </c>
      <c r="AN4" s="79" t="s">
        <v>808</v>
      </c>
      <c r="AO4" s="77" t="s">
        <v>798</v>
      </c>
      <c r="AP4" s="80" t="s">
        <v>811</v>
      </c>
      <c r="AQ4" s="77" t="s">
        <v>800</v>
      </c>
      <c r="AR4" s="77" t="s">
        <v>800</v>
      </c>
      <c r="AS4" s="79" t="s">
        <v>810</v>
      </c>
      <c r="AT4" s="79" t="s">
        <v>806</v>
      </c>
      <c r="AU4" s="77" t="s">
        <v>807</v>
      </c>
      <c r="AV4" s="79" t="s">
        <v>808</v>
      </c>
      <c r="AW4" s="77" t="s">
        <v>802</v>
      </c>
      <c r="AX4" s="79" t="s">
        <v>799</v>
      </c>
      <c r="AY4" s="79" t="s">
        <v>797</v>
      </c>
      <c r="AZ4" s="79" t="s">
        <v>806</v>
      </c>
      <c r="BA4" s="79" t="s">
        <v>813</v>
      </c>
      <c r="BB4" s="78" t="s">
        <v>807</v>
      </c>
      <c r="BC4" s="76" t="s">
        <v>802</v>
      </c>
      <c r="BD4" s="77" t="s">
        <v>805</v>
      </c>
      <c r="BE4" s="77" t="s">
        <v>802</v>
      </c>
      <c r="BF4" s="79" t="s">
        <v>799</v>
      </c>
      <c r="BG4" s="80" t="s">
        <v>818</v>
      </c>
      <c r="BH4" s="80" t="s">
        <v>796</v>
      </c>
      <c r="BI4" s="80" t="s">
        <v>811</v>
      </c>
      <c r="BJ4" s="80" t="s">
        <v>796</v>
      </c>
      <c r="BK4" s="77" t="s">
        <v>798</v>
      </c>
      <c r="BL4" s="77" t="s">
        <v>802</v>
      </c>
      <c r="BM4" s="80" t="s">
        <v>811</v>
      </c>
      <c r="BN4" s="80" t="s">
        <v>811</v>
      </c>
      <c r="BO4" s="77" t="s">
        <v>800</v>
      </c>
      <c r="BP4" s="79" t="s">
        <v>823</v>
      </c>
      <c r="BQ4" s="77" t="s">
        <v>800</v>
      </c>
      <c r="BR4" s="79" t="s">
        <v>813</v>
      </c>
      <c r="BS4" s="80" t="s">
        <v>796</v>
      </c>
      <c r="BT4" s="79" t="s">
        <v>808</v>
      </c>
      <c r="BU4" s="77" t="s">
        <v>807</v>
      </c>
      <c r="BV4" s="79" t="s">
        <v>820</v>
      </c>
      <c r="BW4" s="79" t="s">
        <v>795</v>
      </c>
      <c r="BX4" s="79" t="s">
        <v>801</v>
      </c>
      <c r="BY4" s="79" t="s">
        <v>806</v>
      </c>
      <c r="BZ4" s="79" t="s">
        <v>839</v>
      </c>
      <c r="CA4" s="79" t="s">
        <v>799</v>
      </c>
      <c r="CB4" s="78" t="s">
        <v>800</v>
      </c>
      <c r="CC4" s="84" t="s">
        <v>806</v>
      </c>
      <c r="CD4" s="77" t="s">
        <v>800</v>
      </c>
      <c r="CE4" s="77" t="s">
        <v>807</v>
      </c>
      <c r="CF4" s="79" t="s">
        <v>806</v>
      </c>
      <c r="CG4" s="77" t="s">
        <v>794</v>
      </c>
      <c r="CH4" s="77" t="s">
        <v>805</v>
      </c>
      <c r="CI4" s="80" t="s">
        <v>811</v>
      </c>
      <c r="CJ4" s="79" t="s">
        <v>797</v>
      </c>
      <c r="CK4" s="79" t="s">
        <v>801</v>
      </c>
      <c r="CL4" s="79" t="s">
        <v>806</v>
      </c>
      <c r="CM4" s="80" t="s">
        <v>818</v>
      </c>
      <c r="CN4" s="80" t="s">
        <v>796</v>
      </c>
      <c r="CO4" s="80" t="s">
        <v>821</v>
      </c>
      <c r="CP4" s="79" t="s">
        <v>799</v>
      </c>
      <c r="CQ4" s="79" t="s">
        <v>799</v>
      </c>
      <c r="CR4" s="80" t="s">
        <v>811</v>
      </c>
      <c r="CS4" s="80" t="s">
        <v>796</v>
      </c>
      <c r="CT4" s="79" t="s">
        <v>799</v>
      </c>
      <c r="CU4" s="77" t="s">
        <v>800</v>
      </c>
      <c r="CV4" s="80" t="s">
        <v>796</v>
      </c>
      <c r="CW4" s="79" t="s">
        <v>808</v>
      </c>
      <c r="CX4" s="80" t="s">
        <v>796</v>
      </c>
      <c r="CY4" s="80" t="s">
        <v>811</v>
      </c>
      <c r="CZ4" s="79" t="s">
        <v>799</v>
      </c>
      <c r="DA4" s="80" t="s">
        <v>818</v>
      </c>
      <c r="DB4" s="79" t="s">
        <v>801</v>
      </c>
      <c r="DC4" s="80" t="s">
        <v>811</v>
      </c>
      <c r="DD4" s="79" t="s">
        <v>823</v>
      </c>
      <c r="DE4" s="79" t="s">
        <v>799</v>
      </c>
      <c r="DF4" s="85" t="s">
        <v>823</v>
      </c>
      <c r="DG4" s="82" t="s">
        <v>796</v>
      </c>
      <c r="DH4" s="77" t="s">
        <v>794</v>
      </c>
      <c r="DI4" s="80" t="s">
        <v>818</v>
      </c>
      <c r="DJ4" s="79" t="s">
        <v>799</v>
      </c>
      <c r="DK4" s="77" t="s">
        <v>794</v>
      </c>
      <c r="DL4" s="80" t="s">
        <v>796</v>
      </c>
      <c r="DM4" s="79" t="s">
        <v>799</v>
      </c>
      <c r="DN4" s="80" t="s">
        <v>821</v>
      </c>
      <c r="DO4" s="77" t="s">
        <v>794</v>
      </c>
      <c r="DP4" s="77" t="s">
        <v>798</v>
      </c>
      <c r="DQ4" s="77" t="s">
        <v>814</v>
      </c>
      <c r="DR4" s="79" t="s">
        <v>810</v>
      </c>
      <c r="DS4" s="79" t="s">
        <v>815</v>
      </c>
      <c r="DT4" s="79" t="s">
        <v>797</v>
      </c>
      <c r="DU4" s="77" t="s">
        <v>802</v>
      </c>
      <c r="DV4" s="80" t="s">
        <v>821</v>
      </c>
      <c r="DW4" s="79" t="s">
        <v>799</v>
      </c>
      <c r="DX4" s="78" t="s">
        <v>802</v>
      </c>
      <c r="DY4" s="76" t="s">
        <v>807</v>
      </c>
      <c r="DZ4" s="77" t="s">
        <v>817</v>
      </c>
      <c r="EA4" s="77" t="s">
        <v>812</v>
      </c>
      <c r="EB4" s="79" t="s">
        <v>799</v>
      </c>
      <c r="EC4" s="77" t="s">
        <v>802</v>
      </c>
      <c r="ED4" s="79" t="s">
        <v>806</v>
      </c>
      <c r="EE4" s="77" t="s">
        <v>800</v>
      </c>
      <c r="EF4" s="79" t="s">
        <v>797</v>
      </c>
      <c r="EG4" s="77" t="s">
        <v>794</v>
      </c>
      <c r="EH4" s="79" t="s">
        <v>820</v>
      </c>
      <c r="EI4" s="79" t="s">
        <v>815</v>
      </c>
      <c r="EJ4" s="77" t="s">
        <v>800</v>
      </c>
      <c r="EK4" s="80" t="s">
        <v>796</v>
      </c>
      <c r="EL4" s="77" t="s">
        <v>800</v>
      </c>
      <c r="EM4" s="79" t="s">
        <v>799</v>
      </c>
      <c r="EN4" s="79" t="s">
        <v>799</v>
      </c>
      <c r="EO4" s="77" t="s">
        <v>809</v>
      </c>
      <c r="EP4" s="77" t="s">
        <v>802</v>
      </c>
      <c r="EQ4" s="79" t="s">
        <v>806</v>
      </c>
      <c r="ER4" s="77" t="s">
        <v>805</v>
      </c>
      <c r="ES4" s="77" t="s">
        <v>800</v>
      </c>
      <c r="ET4" s="85" t="s">
        <v>810</v>
      </c>
      <c r="EU4" s="76" t="s">
        <v>805</v>
      </c>
      <c r="EV4" s="77" t="s">
        <v>807</v>
      </c>
      <c r="EW4" s="80" t="s">
        <v>796</v>
      </c>
      <c r="EX4" s="79" t="s">
        <v>801</v>
      </c>
      <c r="EY4" s="77" t="s">
        <v>802</v>
      </c>
      <c r="EZ4" s="79" t="s">
        <v>808</v>
      </c>
      <c r="FA4" s="77" t="s">
        <v>802</v>
      </c>
      <c r="FB4" s="79" t="s">
        <v>795</v>
      </c>
      <c r="FC4" s="77" t="s">
        <v>800</v>
      </c>
      <c r="FD4" s="77" t="s">
        <v>794</v>
      </c>
      <c r="FE4" s="77" t="s">
        <v>800</v>
      </c>
      <c r="FF4" s="77" t="s">
        <v>800</v>
      </c>
      <c r="FG4" s="79" t="s">
        <v>806</v>
      </c>
      <c r="FH4" s="80" t="s">
        <v>821</v>
      </c>
      <c r="FI4" s="79" t="s">
        <v>815</v>
      </c>
      <c r="FJ4" s="80" t="s">
        <v>821</v>
      </c>
      <c r="FK4" s="79" t="s">
        <v>816</v>
      </c>
      <c r="FL4" s="77" t="s">
        <v>805</v>
      </c>
      <c r="FM4" s="79" t="s">
        <v>806</v>
      </c>
      <c r="FN4" s="77" t="s">
        <v>798</v>
      </c>
      <c r="FO4" s="79" t="s">
        <v>810</v>
      </c>
      <c r="FP4" s="80" t="s">
        <v>796</v>
      </c>
      <c r="FQ4" s="80" t="s">
        <v>811</v>
      </c>
      <c r="FR4" s="80" t="s">
        <v>811</v>
      </c>
      <c r="FS4" s="79" t="s">
        <v>799</v>
      </c>
      <c r="FT4" s="79" t="s">
        <v>801</v>
      </c>
      <c r="FU4" s="80" t="s">
        <v>796</v>
      </c>
      <c r="FV4" s="77" t="s">
        <v>794</v>
      </c>
      <c r="FW4" s="80" t="s">
        <v>796</v>
      </c>
      <c r="FX4" s="85" t="s">
        <v>795</v>
      </c>
      <c r="FY4" s="76" t="s">
        <v>800</v>
      </c>
      <c r="FZ4" s="79" t="s">
        <v>808</v>
      </c>
      <c r="GA4" s="79" t="s">
        <v>815</v>
      </c>
      <c r="GB4" s="80" t="s">
        <v>811</v>
      </c>
      <c r="GC4" s="79" t="s">
        <v>801</v>
      </c>
      <c r="GD4" s="79" t="s">
        <v>808</v>
      </c>
      <c r="GE4" s="77" t="s">
        <v>800</v>
      </c>
      <c r="GF4" s="79" t="s">
        <v>806</v>
      </c>
      <c r="GG4" s="80" t="s">
        <v>811</v>
      </c>
      <c r="GH4" s="77" t="s">
        <v>807</v>
      </c>
      <c r="GI4" s="80" t="s">
        <v>796</v>
      </c>
      <c r="GJ4" s="79" t="s">
        <v>801</v>
      </c>
      <c r="GK4" s="79" t="s">
        <v>799</v>
      </c>
      <c r="GL4" s="79" t="s">
        <v>801</v>
      </c>
      <c r="GM4" s="79" t="s">
        <v>808</v>
      </c>
      <c r="GN4" s="80" t="s">
        <v>796</v>
      </c>
      <c r="GO4" s="77" t="s">
        <v>802</v>
      </c>
      <c r="GP4" s="79" t="s">
        <v>808</v>
      </c>
      <c r="GQ4" s="77" t="s">
        <v>798</v>
      </c>
      <c r="GR4" s="79" t="s">
        <v>808</v>
      </c>
      <c r="GS4" s="79" t="s">
        <v>808</v>
      </c>
      <c r="GT4" s="78" t="s">
        <v>800</v>
      </c>
      <c r="GU4" s="76" t="s">
        <v>807</v>
      </c>
      <c r="GV4" s="77" t="s">
        <v>814</v>
      </c>
      <c r="GW4" s="79" t="s">
        <v>808</v>
      </c>
      <c r="GX4" s="77" t="s">
        <v>800</v>
      </c>
      <c r="GY4" s="77" t="s">
        <v>807</v>
      </c>
      <c r="GZ4" s="77" t="s">
        <v>807</v>
      </c>
      <c r="HA4" s="77" t="s">
        <v>807</v>
      </c>
      <c r="HB4" s="79" t="s">
        <v>799</v>
      </c>
      <c r="HC4" s="79" t="s">
        <v>799</v>
      </c>
      <c r="HD4" s="80" t="s">
        <v>796</v>
      </c>
      <c r="HE4" s="77" t="s">
        <v>800</v>
      </c>
      <c r="HF4" s="79" t="s">
        <v>795</v>
      </c>
      <c r="HG4" s="79" t="s">
        <v>816</v>
      </c>
      <c r="HH4" s="77" t="s">
        <v>814</v>
      </c>
      <c r="HI4" s="79" t="s">
        <v>795</v>
      </c>
      <c r="HJ4" s="79" t="s">
        <v>808</v>
      </c>
      <c r="HK4" s="79" t="s">
        <v>795</v>
      </c>
      <c r="HL4" s="79" t="s">
        <v>810</v>
      </c>
      <c r="HM4" s="79" t="s">
        <v>808</v>
      </c>
      <c r="HN4" s="79" t="s">
        <v>810</v>
      </c>
      <c r="HO4" s="80" t="s">
        <v>821</v>
      </c>
      <c r="HP4" s="79" t="s">
        <v>795</v>
      </c>
      <c r="HQ4" s="79" t="s">
        <v>801</v>
      </c>
      <c r="HR4" s="77" t="s">
        <v>800</v>
      </c>
      <c r="HS4" s="77" t="s">
        <v>807</v>
      </c>
      <c r="HT4" s="80" t="s">
        <v>811</v>
      </c>
      <c r="HU4" s="79" t="s">
        <v>806</v>
      </c>
      <c r="HV4" s="77" t="s">
        <v>800</v>
      </c>
      <c r="HW4" s="77" t="s">
        <v>807</v>
      </c>
      <c r="HX4" s="77" t="s">
        <v>800</v>
      </c>
      <c r="HY4" s="80" t="s">
        <v>811</v>
      </c>
      <c r="HZ4" s="79" t="s">
        <v>801</v>
      </c>
      <c r="IA4" s="77" t="s">
        <v>800</v>
      </c>
      <c r="IB4" s="79" t="s">
        <v>815</v>
      </c>
      <c r="IC4" s="77" t="s">
        <v>814</v>
      </c>
      <c r="ID4" s="77" t="s">
        <v>805</v>
      </c>
      <c r="IE4" s="79" t="s">
        <v>806</v>
      </c>
      <c r="IF4" s="77" t="s">
        <v>794</v>
      </c>
      <c r="IG4" s="77" t="s">
        <v>794</v>
      </c>
      <c r="IH4" s="77" t="s">
        <v>800</v>
      </c>
      <c r="II4" s="77" t="s">
        <v>805</v>
      </c>
      <c r="IJ4" s="81" t="s">
        <v>818</v>
      </c>
      <c r="IK4" s="68">
        <v>5</v>
      </c>
      <c r="IL4" s="68">
        <v>2</v>
      </c>
      <c r="IM4" s="68">
        <v>3</v>
      </c>
      <c r="IN4" s="68">
        <v>1</v>
      </c>
      <c r="IO4" s="68">
        <v>3</v>
      </c>
      <c r="IP4" s="68">
        <v>2</v>
      </c>
      <c r="IQ4" s="68">
        <v>2</v>
      </c>
      <c r="IR4" s="68">
        <v>1</v>
      </c>
      <c r="IS4" s="68">
        <v>1</v>
      </c>
      <c r="IT4" s="68">
        <v>0</v>
      </c>
      <c r="IU4" s="68">
        <v>4</v>
      </c>
      <c r="IV4" s="68">
        <v>0</v>
      </c>
    </row>
    <row r="5" spans="1:256" ht="12">
      <c r="A5" s="105">
        <v>4</v>
      </c>
      <c r="B5" s="115" t="s">
        <v>145</v>
      </c>
      <c r="C5" s="107" t="s">
        <v>795</v>
      </c>
      <c r="D5" s="80" t="s">
        <v>796</v>
      </c>
      <c r="E5" s="79" t="s">
        <v>799</v>
      </c>
      <c r="F5" s="79" t="s">
        <v>808</v>
      </c>
      <c r="G5" s="79" t="s">
        <v>799</v>
      </c>
      <c r="H5" s="80" t="s">
        <v>811</v>
      </c>
      <c r="I5" s="79" t="s">
        <v>813</v>
      </c>
      <c r="J5" s="77" t="s">
        <v>800</v>
      </c>
      <c r="K5" s="79" t="s">
        <v>799</v>
      </c>
      <c r="L5" s="77" t="s">
        <v>800</v>
      </c>
      <c r="M5" s="79" t="s">
        <v>799</v>
      </c>
      <c r="N5" s="80" t="s">
        <v>796</v>
      </c>
      <c r="O5" s="77" t="s">
        <v>805</v>
      </c>
      <c r="P5" s="79" t="s">
        <v>799</v>
      </c>
      <c r="Q5" s="77" t="s">
        <v>805</v>
      </c>
      <c r="R5" s="80" t="s">
        <v>818</v>
      </c>
      <c r="S5" s="77" t="s">
        <v>802</v>
      </c>
      <c r="T5" s="78" t="s">
        <v>798</v>
      </c>
      <c r="U5" s="82" t="s">
        <v>818</v>
      </c>
      <c r="V5" s="80" t="s">
        <v>818</v>
      </c>
      <c r="W5" s="77" t="s">
        <v>807</v>
      </c>
      <c r="X5" s="80" t="s">
        <v>796</v>
      </c>
      <c r="Y5" s="80" t="s">
        <v>796</v>
      </c>
      <c r="Z5" s="80" t="s">
        <v>811</v>
      </c>
      <c r="AA5" s="79" t="s">
        <v>808</v>
      </c>
      <c r="AB5" s="77" t="s">
        <v>805</v>
      </c>
      <c r="AC5" s="80" t="s">
        <v>811</v>
      </c>
      <c r="AD5" s="80" t="s">
        <v>796</v>
      </c>
      <c r="AE5" s="80" t="s">
        <v>796</v>
      </c>
      <c r="AF5" s="77" t="s">
        <v>817</v>
      </c>
      <c r="AG5" s="80" t="s">
        <v>811</v>
      </c>
      <c r="AH5" s="80" t="s">
        <v>818</v>
      </c>
      <c r="AI5" s="77" t="s">
        <v>805</v>
      </c>
      <c r="AJ5" s="80" t="s">
        <v>796</v>
      </c>
      <c r="AK5" s="77" t="s">
        <v>798</v>
      </c>
      <c r="AL5" s="80" t="s">
        <v>811</v>
      </c>
      <c r="AM5" s="79" t="s">
        <v>808</v>
      </c>
      <c r="AN5" s="77" t="s">
        <v>807</v>
      </c>
      <c r="AO5" s="80" t="s">
        <v>811</v>
      </c>
      <c r="AP5" s="77" t="s">
        <v>807</v>
      </c>
      <c r="AQ5" s="79" t="s">
        <v>801</v>
      </c>
      <c r="AR5" s="79" t="s">
        <v>806</v>
      </c>
      <c r="AS5" s="86" t="s">
        <v>805</v>
      </c>
      <c r="AT5" s="77" t="s">
        <v>805</v>
      </c>
      <c r="AU5" s="77" t="s">
        <v>805</v>
      </c>
      <c r="AV5" s="79" t="s">
        <v>799</v>
      </c>
      <c r="AW5" s="86" t="s">
        <v>805</v>
      </c>
      <c r="AX5" s="77" t="s">
        <v>807</v>
      </c>
      <c r="AY5" s="77" t="s">
        <v>798</v>
      </c>
      <c r="AZ5" s="86" t="s">
        <v>805</v>
      </c>
      <c r="BA5" s="79" t="s">
        <v>815</v>
      </c>
      <c r="BB5" s="81" t="s">
        <v>796</v>
      </c>
      <c r="BC5" s="76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8"/>
      <c r="CC5" s="76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  <c r="DG5" s="76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8"/>
      <c r="DY5" s="76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8"/>
      <c r="EU5" s="76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8"/>
      <c r="FY5" s="76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8"/>
      <c r="GU5" s="76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8"/>
      <c r="IK5" s="68">
        <v>1</v>
      </c>
      <c r="IL5" s="68">
        <v>1</v>
      </c>
      <c r="IM5" s="68"/>
      <c r="IN5" s="68"/>
      <c r="IO5" s="68"/>
      <c r="IP5" s="68"/>
      <c r="IQ5" s="68">
        <v>1</v>
      </c>
      <c r="IR5" s="68">
        <v>3</v>
      </c>
      <c r="IS5" s="68"/>
      <c r="IT5" s="68"/>
      <c r="IU5" s="68"/>
      <c r="IV5" s="68"/>
    </row>
    <row r="6" spans="1:256" ht="12">
      <c r="A6" s="105">
        <v>5</v>
      </c>
      <c r="B6" s="115" t="s">
        <v>128</v>
      </c>
      <c r="C6" s="107" t="s">
        <v>797</v>
      </c>
      <c r="D6" s="79" t="s">
        <v>795</v>
      </c>
      <c r="E6" s="77" t="s">
        <v>805</v>
      </c>
      <c r="F6" s="79" t="s">
        <v>808</v>
      </c>
      <c r="G6" s="77" t="s">
        <v>800</v>
      </c>
      <c r="H6" s="80" t="s">
        <v>811</v>
      </c>
      <c r="I6" s="79" t="s">
        <v>806</v>
      </c>
      <c r="J6" s="80" t="s">
        <v>811</v>
      </c>
      <c r="K6" s="80" t="s">
        <v>811</v>
      </c>
      <c r="L6" s="77" t="s">
        <v>805</v>
      </c>
      <c r="M6" s="79" t="s">
        <v>816</v>
      </c>
      <c r="N6" s="77" t="s">
        <v>794</v>
      </c>
      <c r="O6" s="79" t="s">
        <v>799</v>
      </c>
      <c r="P6" s="77" t="s">
        <v>805</v>
      </c>
      <c r="Q6" s="79" t="s">
        <v>806</v>
      </c>
      <c r="R6" s="77" t="s">
        <v>805</v>
      </c>
      <c r="S6" s="77" t="s">
        <v>805</v>
      </c>
      <c r="T6" s="81" t="s">
        <v>796</v>
      </c>
      <c r="U6" s="82" t="s">
        <v>818</v>
      </c>
      <c r="V6" s="77" t="s">
        <v>800</v>
      </c>
      <c r="W6" s="79" t="s">
        <v>797</v>
      </c>
      <c r="X6" s="77" t="s">
        <v>805</v>
      </c>
      <c r="Y6" s="80" t="s">
        <v>818</v>
      </c>
      <c r="Z6" s="77" t="s">
        <v>812</v>
      </c>
      <c r="AA6" s="77" t="s">
        <v>807</v>
      </c>
      <c r="AB6" s="77" t="s">
        <v>807</v>
      </c>
      <c r="AC6" s="79" t="s">
        <v>799</v>
      </c>
      <c r="AD6" s="79" t="s">
        <v>815</v>
      </c>
      <c r="AE6" s="77" t="s">
        <v>798</v>
      </c>
      <c r="AF6" s="79" t="s">
        <v>816</v>
      </c>
      <c r="AG6" s="77" t="s">
        <v>805</v>
      </c>
      <c r="AH6" s="79" t="s">
        <v>801</v>
      </c>
      <c r="AI6" s="80" t="s">
        <v>796</v>
      </c>
      <c r="AJ6" s="77" t="s">
        <v>805</v>
      </c>
      <c r="AK6" s="77" t="s">
        <v>800</v>
      </c>
      <c r="AL6" s="77" t="s">
        <v>794</v>
      </c>
      <c r="AM6" s="79" t="s">
        <v>806</v>
      </c>
      <c r="AN6" s="77" t="s">
        <v>814</v>
      </c>
      <c r="AO6" s="79" t="s">
        <v>808</v>
      </c>
      <c r="AP6" s="79" t="s">
        <v>806</v>
      </c>
      <c r="AQ6" s="79" t="s">
        <v>808</v>
      </c>
      <c r="AR6" s="77" t="s">
        <v>805</v>
      </c>
      <c r="AS6" s="77" t="s">
        <v>800</v>
      </c>
      <c r="AT6" s="77" t="s">
        <v>805</v>
      </c>
      <c r="AU6" s="80" t="s">
        <v>811</v>
      </c>
      <c r="AV6" s="79" t="s">
        <v>808</v>
      </c>
      <c r="AW6" s="77" t="s">
        <v>807</v>
      </c>
      <c r="AX6" s="86" t="s">
        <v>805</v>
      </c>
      <c r="AY6" s="86" t="s">
        <v>805</v>
      </c>
      <c r="AZ6" s="77" t="s">
        <v>805</v>
      </c>
      <c r="BA6" s="77" t="s">
        <v>812</v>
      </c>
      <c r="BB6" s="78" t="s">
        <v>807</v>
      </c>
      <c r="BC6" s="84" t="s">
        <v>806</v>
      </c>
      <c r="BD6" s="79" t="s">
        <v>808</v>
      </c>
      <c r="BE6" s="77" t="s">
        <v>805</v>
      </c>
      <c r="BF6" s="79" t="s">
        <v>799</v>
      </c>
      <c r="BG6" s="80" t="s">
        <v>818</v>
      </c>
      <c r="BH6" s="79" t="s">
        <v>797</v>
      </c>
      <c r="BI6" s="77" t="s">
        <v>807</v>
      </c>
      <c r="BJ6" s="80" t="s">
        <v>796</v>
      </c>
      <c r="BK6" s="80" t="s">
        <v>796</v>
      </c>
      <c r="BL6" s="79" t="s">
        <v>801</v>
      </c>
      <c r="BM6" s="77" t="s">
        <v>807</v>
      </c>
      <c r="BN6" s="79" t="s">
        <v>799</v>
      </c>
      <c r="BO6" s="77" t="s">
        <v>807</v>
      </c>
      <c r="BP6" s="77" t="s">
        <v>807</v>
      </c>
      <c r="BQ6" s="77" t="s">
        <v>798</v>
      </c>
      <c r="BR6" s="77" t="s">
        <v>805</v>
      </c>
      <c r="BS6" s="79" t="s">
        <v>795</v>
      </c>
      <c r="BT6" s="79" t="s">
        <v>797</v>
      </c>
      <c r="BU6" s="79" t="s">
        <v>806</v>
      </c>
      <c r="BV6" s="79" t="s">
        <v>813</v>
      </c>
      <c r="BW6" s="77" t="s">
        <v>807</v>
      </c>
      <c r="BX6" s="79" t="s">
        <v>801</v>
      </c>
      <c r="BY6" s="77" t="s">
        <v>805</v>
      </c>
      <c r="BZ6" s="79" t="s">
        <v>799</v>
      </c>
      <c r="CA6" s="77" t="s">
        <v>802</v>
      </c>
      <c r="CB6" s="85" t="s">
        <v>806</v>
      </c>
      <c r="CC6" s="84" t="s">
        <v>816</v>
      </c>
      <c r="CD6" s="79" t="s">
        <v>806</v>
      </c>
      <c r="CE6" s="79" t="s">
        <v>799</v>
      </c>
      <c r="CF6" s="80" t="s">
        <v>796</v>
      </c>
      <c r="CG6" s="79" t="s">
        <v>813</v>
      </c>
      <c r="CH6" s="77" t="s">
        <v>805</v>
      </c>
      <c r="CI6" s="79" t="s">
        <v>808</v>
      </c>
      <c r="CJ6" s="79" t="s">
        <v>797</v>
      </c>
      <c r="CK6" s="77" t="s">
        <v>824</v>
      </c>
      <c r="CL6" s="77" t="s">
        <v>807</v>
      </c>
      <c r="CM6" s="80" t="s">
        <v>818</v>
      </c>
      <c r="CN6" s="77" t="s">
        <v>800</v>
      </c>
      <c r="CO6" s="80" t="s">
        <v>796</v>
      </c>
      <c r="CP6" s="77" t="s">
        <v>798</v>
      </c>
      <c r="CQ6" s="77" t="s">
        <v>798</v>
      </c>
      <c r="CR6" s="77" t="s">
        <v>807</v>
      </c>
      <c r="CS6" s="77" t="s">
        <v>802</v>
      </c>
      <c r="CT6" s="77" t="s">
        <v>807</v>
      </c>
      <c r="CU6" s="79" t="s">
        <v>795</v>
      </c>
      <c r="CV6" s="77" t="s">
        <v>798</v>
      </c>
      <c r="CW6" s="77" t="s">
        <v>807</v>
      </c>
      <c r="CX6" s="79" t="s">
        <v>808</v>
      </c>
      <c r="CY6" s="77" t="s">
        <v>805</v>
      </c>
      <c r="CZ6" s="79" t="s">
        <v>806</v>
      </c>
      <c r="DA6" s="77" t="s">
        <v>807</v>
      </c>
      <c r="DB6" s="77" t="s">
        <v>802</v>
      </c>
      <c r="DC6" s="77" t="s">
        <v>798</v>
      </c>
      <c r="DD6" s="80" t="s">
        <v>796</v>
      </c>
      <c r="DE6" s="77" t="s">
        <v>802</v>
      </c>
      <c r="DF6" s="85" t="s">
        <v>801</v>
      </c>
      <c r="DG6" s="82" t="s">
        <v>796</v>
      </c>
      <c r="DH6" s="80" t="s">
        <v>811</v>
      </c>
      <c r="DI6" s="79" t="s">
        <v>795</v>
      </c>
      <c r="DJ6" s="77" t="s">
        <v>798</v>
      </c>
      <c r="DK6" s="79" t="s">
        <v>795</v>
      </c>
      <c r="DL6" s="79" t="s">
        <v>810</v>
      </c>
      <c r="DM6" s="80" t="s">
        <v>811</v>
      </c>
      <c r="DN6" s="77" t="s">
        <v>807</v>
      </c>
      <c r="DO6" s="77" t="s">
        <v>802</v>
      </c>
      <c r="DP6" s="79" t="s">
        <v>797</v>
      </c>
      <c r="DQ6" s="77" t="s">
        <v>814</v>
      </c>
      <c r="DR6" s="80" t="s">
        <v>796</v>
      </c>
      <c r="DS6" s="80" t="s">
        <v>796</v>
      </c>
      <c r="DT6" s="77" t="s">
        <v>822</v>
      </c>
      <c r="DU6" s="79" t="s">
        <v>795</v>
      </c>
      <c r="DV6" s="80" t="s">
        <v>811</v>
      </c>
      <c r="DW6" s="80" t="s">
        <v>796</v>
      </c>
      <c r="DX6" s="78" t="s">
        <v>805</v>
      </c>
      <c r="DY6" s="84" t="s">
        <v>806</v>
      </c>
      <c r="DZ6" s="79" t="s">
        <v>806</v>
      </c>
      <c r="EA6" s="79" t="s">
        <v>813</v>
      </c>
      <c r="EB6" s="79" t="s">
        <v>799</v>
      </c>
      <c r="EC6" s="77" t="s">
        <v>814</v>
      </c>
      <c r="ED6" s="79" t="s">
        <v>795</v>
      </c>
      <c r="EE6" s="77" t="s">
        <v>812</v>
      </c>
      <c r="EF6" s="79" t="s">
        <v>816</v>
      </c>
      <c r="EG6" s="77" t="s">
        <v>800</v>
      </c>
      <c r="EH6" s="77" t="s">
        <v>798</v>
      </c>
      <c r="EI6" s="77" t="s">
        <v>802</v>
      </c>
      <c r="EJ6" s="77" t="s">
        <v>794</v>
      </c>
      <c r="EK6" s="79" t="s">
        <v>813</v>
      </c>
      <c r="EL6" s="79" t="s">
        <v>799</v>
      </c>
      <c r="EM6" s="77" t="s">
        <v>802</v>
      </c>
      <c r="EN6" s="80" t="s">
        <v>796</v>
      </c>
      <c r="EO6" s="77" t="s">
        <v>804</v>
      </c>
      <c r="EP6" s="77" t="s">
        <v>798</v>
      </c>
      <c r="EQ6" s="80" t="s">
        <v>811</v>
      </c>
      <c r="ER6" s="77" t="s">
        <v>800</v>
      </c>
      <c r="ES6" s="77" t="s">
        <v>800</v>
      </c>
      <c r="ET6" s="99" t="s">
        <v>806</v>
      </c>
      <c r="EU6" s="84" t="s">
        <v>806</v>
      </c>
      <c r="EV6" s="79" t="s">
        <v>810</v>
      </c>
      <c r="EW6" s="79" t="s">
        <v>799</v>
      </c>
      <c r="EX6" s="79" t="s">
        <v>801</v>
      </c>
      <c r="EY6" s="79" t="s">
        <v>808</v>
      </c>
      <c r="EZ6" s="77" t="s">
        <v>800</v>
      </c>
      <c r="FA6" s="79" t="s">
        <v>806</v>
      </c>
      <c r="FB6" s="79" t="s">
        <v>813</v>
      </c>
      <c r="FC6" s="79" t="s">
        <v>808</v>
      </c>
      <c r="FD6" s="77" t="s">
        <v>800</v>
      </c>
      <c r="FE6" s="80" t="s">
        <v>818</v>
      </c>
      <c r="FF6" s="80" t="s">
        <v>811</v>
      </c>
      <c r="FG6" s="79" t="s">
        <v>806</v>
      </c>
      <c r="FH6" s="79" t="s">
        <v>799</v>
      </c>
      <c r="FI6" s="79" t="s">
        <v>797</v>
      </c>
      <c r="FJ6" s="80" t="s">
        <v>821</v>
      </c>
      <c r="FK6" s="79" t="s">
        <v>815</v>
      </c>
      <c r="FL6" s="77" t="s">
        <v>807</v>
      </c>
      <c r="FM6" s="80" t="s">
        <v>796</v>
      </c>
      <c r="FN6" s="80" t="s">
        <v>811</v>
      </c>
      <c r="FO6" s="77" t="s">
        <v>807</v>
      </c>
      <c r="FP6" s="77" t="s">
        <v>800</v>
      </c>
      <c r="FQ6" s="77" t="s">
        <v>805</v>
      </c>
      <c r="FR6" s="80" t="s">
        <v>811</v>
      </c>
      <c r="FS6" s="77" t="s">
        <v>802</v>
      </c>
      <c r="FT6" s="80" t="s">
        <v>811</v>
      </c>
      <c r="FU6" s="80" t="s">
        <v>796</v>
      </c>
      <c r="FV6" s="79" t="s">
        <v>810</v>
      </c>
      <c r="FW6" s="80" t="s">
        <v>796</v>
      </c>
      <c r="FX6" s="78" t="s">
        <v>805</v>
      </c>
      <c r="FY6" s="82" t="s">
        <v>811</v>
      </c>
      <c r="FZ6" s="79" t="s">
        <v>806</v>
      </c>
      <c r="GA6" s="80" t="s">
        <v>821</v>
      </c>
      <c r="GB6" s="80" t="s">
        <v>811</v>
      </c>
      <c r="GC6" s="79" t="s">
        <v>795</v>
      </c>
      <c r="GD6" s="77" t="s">
        <v>800</v>
      </c>
      <c r="GE6" s="79" t="s">
        <v>815</v>
      </c>
      <c r="GF6" s="77" t="s">
        <v>794</v>
      </c>
      <c r="GG6" s="77" t="s">
        <v>794</v>
      </c>
      <c r="GH6" s="79" t="s">
        <v>799</v>
      </c>
      <c r="GI6" s="77" t="s">
        <v>800</v>
      </c>
      <c r="GJ6" s="77" t="s">
        <v>807</v>
      </c>
      <c r="GK6" s="79" t="s">
        <v>799</v>
      </c>
      <c r="GL6" s="77" t="s">
        <v>804</v>
      </c>
      <c r="GM6" s="77" t="s">
        <v>807</v>
      </c>
      <c r="GN6" s="77" t="s">
        <v>798</v>
      </c>
      <c r="GO6" s="77" t="s">
        <v>800</v>
      </c>
      <c r="GP6" s="79" t="s">
        <v>797</v>
      </c>
      <c r="GQ6" s="79" t="s">
        <v>799</v>
      </c>
      <c r="GR6" s="77" t="s">
        <v>800</v>
      </c>
      <c r="GS6" s="77" t="s">
        <v>802</v>
      </c>
      <c r="GT6" s="81" t="s">
        <v>796</v>
      </c>
      <c r="GU6" s="82" t="s">
        <v>796</v>
      </c>
      <c r="GV6" s="80" t="s">
        <v>811</v>
      </c>
      <c r="GW6" s="77" t="s">
        <v>822</v>
      </c>
      <c r="GX6" s="77" t="s">
        <v>814</v>
      </c>
      <c r="GY6" s="77" t="s">
        <v>802</v>
      </c>
      <c r="GZ6" s="80" t="s">
        <v>796</v>
      </c>
      <c r="HA6" s="79" t="s">
        <v>808</v>
      </c>
      <c r="HB6" s="80" t="s">
        <v>811</v>
      </c>
      <c r="HC6" s="79" t="s">
        <v>808</v>
      </c>
      <c r="HD6" s="80" t="s">
        <v>796</v>
      </c>
      <c r="HE6" s="77" t="s">
        <v>800</v>
      </c>
      <c r="HF6" s="77" t="s">
        <v>807</v>
      </c>
      <c r="HG6" s="79" t="s">
        <v>813</v>
      </c>
      <c r="HH6" s="79" t="s">
        <v>806</v>
      </c>
      <c r="HI6" s="77" t="s">
        <v>794</v>
      </c>
      <c r="HJ6" s="79" t="s">
        <v>815</v>
      </c>
      <c r="HK6" s="80" t="s">
        <v>811</v>
      </c>
      <c r="HL6" s="79" t="s">
        <v>813</v>
      </c>
      <c r="HM6" s="79" t="s">
        <v>808</v>
      </c>
      <c r="HN6" s="79" t="s">
        <v>808</v>
      </c>
      <c r="HO6" s="79" t="s">
        <v>795</v>
      </c>
      <c r="HP6" s="77" t="s">
        <v>812</v>
      </c>
      <c r="HQ6" s="79" t="s">
        <v>799</v>
      </c>
      <c r="HR6" s="77" t="s">
        <v>845</v>
      </c>
      <c r="HS6" s="77" t="s">
        <v>802</v>
      </c>
      <c r="HT6" s="77" t="s">
        <v>800</v>
      </c>
      <c r="HU6" s="80" t="s">
        <v>796</v>
      </c>
      <c r="HV6" s="79" t="s">
        <v>799</v>
      </c>
      <c r="HW6" s="79" t="s">
        <v>799</v>
      </c>
      <c r="HX6" s="77" t="s">
        <v>798</v>
      </c>
      <c r="HY6" s="79" t="s">
        <v>815</v>
      </c>
      <c r="HZ6" s="79" t="s">
        <v>806</v>
      </c>
      <c r="IA6" s="79" t="s">
        <v>799</v>
      </c>
      <c r="IB6" s="79" t="s">
        <v>799</v>
      </c>
      <c r="IC6" s="79" t="s">
        <v>808</v>
      </c>
      <c r="ID6" s="77" t="s">
        <v>794</v>
      </c>
      <c r="IE6" s="80" t="s">
        <v>796</v>
      </c>
      <c r="IF6" s="83" t="s">
        <v>806</v>
      </c>
      <c r="IG6" s="80" t="s">
        <v>811</v>
      </c>
      <c r="IH6" s="79" t="s">
        <v>797</v>
      </c>
      <c r="II6" s="79" t="s">
        <v>823</v>
      </c>
      <c r="IJ6" s="78" t="s">
        <v>814</v>
      </c>
      <c r="IK6" s="68">
        <v>3</v>
      </c>
      <c r="IL6" s="68">
        <v>2</v>
      </c>
      <c r="IM6" s="68">
        <v>4</v>
      </c>
      <c r="IN6" s="68">
        <v>2</v>
      </c>
      <c r="IO6" s="68">
        <v>3</v>
      </c>
      <c r="IP6" s="68">
        <v>2</v>
      </c>
      <c r="IQ6" s="68">
        <v>1</v>
      </c>
      <c r="IR6" s="68">
        <v>3</v>
      </c>
      <c r="IS6" s="68">
        <v>1</v>
      </c>
      <c r="IT6" s="68">
        <v>4</v>
      </c>
      <c r="IU6" s="68">
        <v>4</v>
      </c>
      <c r="IV6" s="68">
        <v>3</v>
      </c>
    </row>
    <row r="7" spans="1:256" ht="12">
      <c r="A7" s="105">
        <v>6</v>
      </c>
      <c r="B7" s="115" t="s">
        <v>130</v>
      </c>
      <c r="C7" s="107" t="s">
        <v>799</v>
      </c>
      <c r="D7" s="79" t="s">
        <v>801</v>
      </c>
      <c r="E7" s="77" t="s">
        <v>798</v>
      </c>
      <c r="F7" s="80" t="s">
        <v>796</v>
      </c>
      <c r="G7" s="79" t="s">
        <v>799</v>
      </c>
      <c r="H7" s="79" t="s">
        <v>806</v>
      </c>
      <c r="I7" s="77" t="s">
        <v>812</v>
      </c>
      <c r="J7" s="77" t="s">
        <v>807</v>
      </c>
      <c r="K7" s="77" t="s">
        <v>802</v>
      </c>
      <c r="L7" s="80" t="s">
        <v>811</v>
      </c>
      <c r="M7" s="79" t="s">
        <v>808</v>
      </c>
      <c r="N7" s="80" t="s">
        <v>796</v>
      </c>
      <c r="O7" s="77" t="s">
        <v>800</v>
      </c>
      <c r="P7" s="79" t="s">
        <v>806</v>
      </c>
      <c r="Q7" s="80" t="s">
        <v>796</v>
      </c>
      <c r="R7" s="80" t="s">
        <v>818</v>
      </c>
      <c r="S7" s="77" t="s">
        <v>800</v>
      </c>
      <c r="T7" s="85" t="s">
        <v>795</v>
      </c>
      <c r="U7" s="82" t="s">
        <v>818</v>
      </c>
      <c r="V7" s="86" t="s">
        <v>805</v>
      </c>
      <c r="W7" s="77" t="s">
        <v>800</v>
      </c>
      <c r="X7" s="79" t="s">
        <v>795</v>
      </c>
      <c r="Y7" s="80" t="s">
        <v>821</v>
      </c>
      <c r="Z7" s="79" t="s">
        <v>810</v>
      </c>
      <c r="AA7" s="80" t="s">
        <v>818</v>
      </c>
      <c r="AB7" s="80" t="s">
        <v>796</v>
      </c>
      <c r="AC7" s="80" t="s">
        <v>796</v>
      </c>
      <c r="AD7" s="77" t="s">
        <v>800</v>
      </c>
      <c r="AE7" s="77" t="s">
        <v>800</v>
      </c>
      <c r="AF7" s="80" t="s">
        <v>796</v>
      </c>
      <c r="AG7" s="80" t="s">
        <v>811</v>
      </c>
      <c r="AH7" s="79" t="s">
        <v>799</v>
      </c>
      <c r="AI7" s="80" t="s">
        <v>796</v>
      </c>
      <c r="AJ7" s="80" t="s">
        <v>811</v>
      </c>
      <c r="AK7" s="77" t="s">
        <v>798</v>
      </c>
      <c r="AL7" s="79" t="s">
        <v>795</v>
      </c>
      <c r="AM7" s="80" t="s">
        <v>811</v>
      </c>
      <c r="AN7" s="79" t="s">
        <v>799</v>
      </c>
      <c r="AO7" s="77" t="s">
        <v>794</v>
      </c>
      <c r="AP7" s="79" t="s">
        <v>808</v>
      </c>
      <c r="AQ7" s="80" t="s">
        <v>796</v>
      </c>
      <c r="AR7" s="79" t="s">
        <v>799</v>
      </c>
      <c r="AS7" s="86" t="s">
        <v>805</v>
      </c>
      <c r="AT7" s="77" t="s">
        <v>802</v>
      </c>
      <c r="AU7" s="77" t="s">
        <v>800</v>
      </c>
      <c r="AV7" s="77" t="s">
        <v>807</v>
      </c>
      <c r="AW7" s="86" t="s">
        <v>805</v>
      </c>
      <c r="AX7" s="86" t="s">
        <v>805</v>
      </c>
      <c r="AY7" s="86" t="s">
        <v>805</v>
      </c>
      <c r="AZ7" s="77" t="s">
        <v>800</v>
      </c>
      <c r="BA7" s="77" t="s">
        <v>814</v>
      </c>
      <c r="BB7" s="100" t="s">
        <v>805</v>
      </c>
      <c r="BC7" s="76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8"/>
      <c r="CC7" s="76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8"/>
      <c r="DG7" s="76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8"/>
      <c r="DY7" s="76" t="s">
        <v>800</v>
      </c>
      <c r="DZ7" s="80" t="s">
        <v>796</v>
      </c>
      <c r="EA7" s="79" t="s">
        <v>797</v>
      </c>
      <c r="EB7" s="79" t="s">
        <v>808</v>
      </c>
      <c r="EC7" s="80" t="s">
        <v>796</v>
      </c>
      <c r="ED7" s="79" t="s">
        <v>801</v>
      </c>
      <c r="EE7" s="80" t="s">
        <v>796</v>
      </c>
      <c r="EF7" s="79" t="s">
        <v>810</v>
      </c>
      <c r="EG7" s="79" t="s">
        <v>799</v>
      </c>
      <c r="EH7" s="77" t="s">
        <v>819</v>
      </c>
      <c r="EI7" s="79" t="s">
        <v>816</v>
      </c>
      <c r="EJ7" s="79" t="s">
        <v>815</v>
      </c>
      <c r="EK7" s="77" t="s">
        <v>814</v>
      </c>
      <c r="EL7" s="80" t="s">
        <v>818</v>
      </c>
      <c r="EM7" s="79" t="s">
        <v>823</v>
      </c>
      <c r="EN7" s="77" t="s">
        <v>807</v>
      </c>
      <c r="EO7" s="86" t="s">
        <v>805</v>
      </c>
      <c r="EP7" s="79" t="s">
        <v>801</v>
      </c>
      <c r="EQ7" s="79" t="s">
        <v>795</v>
      </c>
      <c r="ER7" s="79" t="s">
        <v>799</v>
      </c>
      <c r="ES7" s="79" t="s">
        <v>799</v>
      </c>
      <c r="ET7" s="78" t="s">
        <v>800</v>
      </c>
      <c r="EU7" s="84" t="s">
        <v>806</v>
      </c>
      <c r="EV7" s="79" t="s">
        <v>799</v>
      </c>
      <c r="EW7" s="77" t="s">
        <v>805</v>
      </c>
      <c r="EX7" s="79" t="s">
        <v>806</v>
      </c>
      <c r="EY7" s="77" t="s">
        <v>794</v>
      </c>
      <c r="EZ7" s="77" t="s">
        <v>800</v>
      </c>
      <c r="FA7" s="86" t="s">
        <v>805</v>
      </c>
      <c r="FB7" s="77" t="s">
        <v>794</v>
      </c>
      <c r="FC7" s="77" t="s">
        <v>807</v>
      </c>
      <c r="FD7" s="77" t="s">
        <v>814</v>
      </c>
      <c r="FE7" s="77" t="s">
        <v>805</v>
      </c>
      <c r="FF7" s="77" t="s">
        <v>798</v>
      </c>
      <c r="FG7" s="80" t="s">
        <v>796</v>
      </c>
      <c r="FH7" s="80" t="s">
        <v>796</v>
      </c>
      <c r="FI7" s="80" t="s">
        <v>796</v>
      </c>
      <c r="FJ7" s="79" t="s">
        <v>810</v>
      </c>
      <c r="FK7" s="77" t="s">
        <v>805</v>
      </c>
      <c r="FL7" s="79" t="s">
        <v>806</v>
      </c>
      <c r="FM7" s="77" t="s">
        <v>807</v>
      </c>
      <c r="FN7" s="77" t="s">
        <v>794</v>
      </c>
      <c r="FO7" s="79" t="s">
        <v>795</v>
      </c>
      <c r="FP7" s="80" t="s">
        <v>796</v>
      </c>
      <c r="FQ7" s="80" t="s">
        <v>811</v>
      </c>
      <c r="FR7" s="80" t="s">
        <v>811</v>
      </c>
      <c r="FS7" s="79" t="s">
        <v>799</v>
      </c>
      <c r="FT7" s="77" t="s">
        <v>802</v>
      </c>
      <c r="FU7" s="80" t="s">
        <v>796</v>
      </c>
      <c r="FV7" s="77" t="s">
        <v>798</v>
      </c>
      <c r="FW7" s="77" t="s">
        <v>800</v>
      </c>
      <c r="FX7" s="78" t="s">
        <v>805</v>
      </c>
      <c r="FY7" s="76" t="s">
        <v>802</v>
      </c>
      <c r="FZ7" s="77" t="s">
        <v>805</v>
      </c>
      <c r="GA7" s="79" t="s">
        <v>795</v>
      </c>
      <c r="GB7" s="77" t="s">
        <v>814</v>
      </c>
      <c r="GC7" s="79" t="s">
        <v>795</v>
      </c>
      <c r="GD7" s="77" t="s">
        <v>800</v>
      </c>
      <c r="GE7" s="79" t="s">
        <v>799</v>
      </c>
      <c r="GF7" s="77" t="s">
        <v>807</v>
      </c>
      <c r="GG7" s="80" t="s">
        <v>796</v>
      </c>
      <c r="GH7" s="77" t="s">
        <v>807</v>
      </c>
      <c r="GI7" s="80" t="s">
        <v>796</v>
      </c>
      <c r="GJ7" s="77" t="s">
        <v>817</v>
      </c>
      <c r="GK7" s="77" t="s">
        <v>800</v>
      </c>
      <c r="GL7" s="80" t="s">
        <v>796</v>
      </c>
      <c r="GM7" s="77" t="s">
        <v>794</v>
      </c>
      <c r="GN7" s="77" t="s">
        <v>794</v>
      </c>
      <c r="GO7" s="86" t="s">
        <v>805</v>
      </c>
      <c r="GP7" s="77" t="s">
        <v>807</v>
      </c>
      <c r="GQ7" s="77" t="s">
        <v>814</v>
      </c>
      <c r="GR7" s="79" t="s">
        <v>813</v>
      </c>
      <c r="GS7" s="80" t="s">
        <v>821</v>
      </c>
      <c r="GT7" s="85" t="s">
        <v>806</v>
      </c>
      <c r="GU7" s="76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8"/>
      <c r="IK7" s="68">
        <v>0</v>
      </c>
      <c r="IL7" s="68">
        <v>0</v>
      </c>
      <c r="IM7" s="68"/>
      <c r="IN7" s="68"/>
      <c r="IO7" s="68">
        <v>1</v>
      </c>
      <c r="IP7" s="68">
        <v>2</v>
      </c>
      <c r="IQ7" s="68">
        <v>2</v>
      </c>
      <c r="IR7" s="68">
        <v>2</v>
      </c>
      <c r="IS7" s="68"/>
      <c r="IT7" s="68"/>
      <c r="IU7" s="68">
        <v>0</v>
      </c>
      <c r="IV7" s="68">
        <v>4</v>
      </c>
    </row>
    <row r="8" spans="1:256" ht="12">
      <c r="A8" s="105">
        <v>7</v>
      </c>
      <c r="B8" s="115" t="s">
        <v>121</v>
      </c>
      <c r="C8" s="108" t="s">
        <v>800</v>
      </c>
      <c r="D8" s="77" t="s">
        <v>800</v>
      </c>
      <c r="E8" s="79" t="s">
        <v>801</v>
      </c>
      <c r="F8" s="77" t="s">
        <v>807</v>
      </c>
      <c r="G8" s="77" t="s">
        <v>809</v>
      </c>
      <c r="H8" s="79" t="s">
        <v>806</v>
      </c>
      <c r="I8" s="79" t="s">
        <v>806</v>
      </c>
      <c r="J8" s="79" t="s">
        <v>799</v>
      </c>
      <c r="K8" s="79" t="s">
        <v>806</v>
      </c>
      <c r="L8" s="80" t="s">
        <v>811</v>
      </c>
      <c r="M8" s="79" t="s">
        <v>801</v>
      </c>
      <c r="N8" s="80" t="s">
        <v>811</v>
      </c>
      <c r="O8" s="77" t="s">
        <v>800</v>
      </c>
      <c r="P8" s="77" t="s">
        <v>805</v>
      </c>
      <c r="Q8" s="77" t="s">
        <v>807</v>
      </c>
      <c r="R8" s="77" t="s">
        <v>800</v>
      </c>
      <c r="S8" s="79" t="s">
        <v>801</v>
      </c>
      <c r="T8" s="85" t="s">
        <v>801</v>
      </c>
      <c r="U8" s="76" t="s">
        <v>809</v>
      </c>
      <c r="V8" s="79" t="s">
        <v>797</v>
      </c>
      <c r="W8" s="79" t="s">
        <v>808</v>
      </c>
      <c r="X8" s="77" t="s">
        <v>809</v>
      </c>
      <c r="Y8" s="80" t="s">
        <v>796</v>
      </c>
      <c r="Z8" s="77" t="s">
        <v>800</v>
      </c>
      <c r="AA8" s="79" t="s">
        <v>801</v>
      </c>
      <c r="AB8" s="77" t="s">
        <v>805</v>
      </c>
      <c r="AC8" s="80" t="s">
        <v>811</v>
      </c>
      <c r="AD8" s="77" t="s">
        <v>814</v>
      </c>
      <c r="AE8" s="77" t="s">
        <v>800</v>
      </c>
      <c r="AF8" s="79" t="s">
        <v>815</v>
      </c>
      <c r="AG8" s="79" t="s">
        <v>795</v>
      </c>
      <c r="AH8" s="79" t="s">
        <v>799</v>
      </c>
      <c r="AI8" s="79" t="s">
        <v>808</v>
      </c>
      <c r="AJ8" s="80" t="s">
        <v>811</v>
      </c>
      <c r="AK8" s="80" t="s">
        <v>811</v>
      </c>
      <c r="AL8" s="79" t="s">
        <v>799</v>
      </c>
      <c r="AM8" s="77" t="s">
        <v>805</v>
      </c>
      <c r="AN8" s="77" t="s">
        <v>822</v>
      </c>
      <c r="AO8" s="79" t="s">
        <v>795</v>
      </c>
      <c r="AP8" s="77" t="s">
        <v>805</v>
      </c>
      <c r="AQ8" s="77" t="s">
        <v>807</v>
      </c>
      <c r="AR8" s="77" t="s">
        <v>802</v>
      </c>
      <c r="AS8" s="79" t="s">
        <v>799</v>
      </c>
      <c r="AT8" s="79" t="s">
        <v>806</v>
      </c>
      <c r="AU8" s="80" t="s">
        <v>811</v>
      </c>
      <c r="AV8" s="77" t="s">
        <v>807</v>
      </c>
      <c r="AW8" s="80" t="s">
        <v>796</v>
      </c>
      <c r="AX8" s="80" t="s">
        <v>796</v>
      </c>
      <c r="AY8" s="77" t="s">
        <v>805</v>
      </c>
      <c r="AZ8" s="80" t="s">
        <v>811</v>
      </c>
      <c r="BA8" s="79" t="s">
        <v>806</v>
      </c>
      <c r="BB8" s="99" t="s">
        <v>806</v>
      </c>
      <c r="BC8" s="84" t="s">
        <v>799</v>
      </c>
      <c r="BD8" s="79" t="s">
        <v>799</v>
      </c>
      <c r="BE8" s="79" t="s">
        <v>799</v>
      </c>
      <c r="BF8" s="77" t="s">
        <v>798</v>
      </c>
      <c r="BG8" s="79" t="s">
        <v>808</v>
      </c>
      <c r="BH8" s="79" t="s">
        <v>815</v>
      </c>
      <c r="BI8" s="79" t="s">
        <v>808</v>
      </c>
      <c r="BJ8" s="80" t="s">
        <v>796</v>
      </c>
      <c r="BK8" s="80" t="s">
        <v>818</v>
      </c>
      <c r="BL8" s="79" t="s">
        <v>795</v>
      </c>
      <c r="BM8" s="77" t="s">
        <v>800</v>
      </c>
      <c r="BN8" s="79" t="s">
        <v>806</v>
      </c>
      <c r="BO8" s="79" t="s">
        <v>799</v>
      </c>
      <c r="BP8" s="79" t="s">
        <v>806</v>
      </c>
      <c r="BQ8" s="79" t="s">
        <v>799</v>
      </c>
      <c r="BR8" s="77" t="s">
        <v>805</v>
      </c>
      <c r="BS8" s="79" t="s">
        <v>815</v>
      </c>
      <c r="BT8" s="79" t="s">
        <v>799</v>
      </c>
      <c r="BU8" s="77" t="s">
        <v>812</v>
      </c>
      <c r="BV8" s="80" t="s">
        <v>796</v>
      </c>
      <c r="BW8" s="80" t="s">
        <v>818</v>
      </c>
      <c r="BX8" s="77" t="s">
        <v>807</v>
      </c>
      <c r="BY8" s="79" t="s">
        <v>815</v>
      </c>
      <c r="BZ8" s="79" t="s">
        <v>797</v>
      </c>
      <c r="CA8" s="80" t="s">
        <v>796</v>
      </c>
      <c r="CB8" s="85" t="s">
        <v>799</v>
      </c>
      <c r="CC8" s="76" t="s">
        <v>807</v>
      </c>
      <c r="CD8" s="80" t="s">
        <v>796</v>
      </c>
      <c r="CE8" s="80" t="s">
        <v>796</v>
      </c>
      <c r="CF8" s="77" t="s">
        <v>800</v>
      </c>
      <c r="CG8" s="79" t="s">
        <v>799</v>
      </c>
      <c r="CH8" s="77" t="s">
        <v>805</v>
      </c>
      <c r="CI8" s="77" t="s">
        <v>807</v>
      </c>
      <c r="CJ8" s="77" t="s">
        <v>798</v>
      </c>
      <c r="CK8" s="80" t="s">
        <v>821</v>
      </c>
      <c r="CL8" s="77" t="s">
        <v>805</v>
      </c>
      <c r="CM8" s="80" t="s">
        <v>796</v>
      </c>
      <c r="CN8" s="77" t="s">
        <v>814</v>
      </c>
      <c r="CO8" s="80" t="s">
        <v>811</v>
      </c>
      <c r="CP8" s="79" t="s">
        <v>795</v>
      </c>
      <c r="CQ8" s="77" t="s">
        <v>800</v>
      </c>
      <c r="CR8" s="77" t="s">
        <v>807</v>
      </c>
      <c r="CS8" s="79" t="s">
        <v>795</v>
      </c>
      <c r="CT8" s="80" t="s">
        <v>796</v>
      </c>
      <c r="CU8" s="77" t="s">
        <v>794</v>
      </c>
      <c r="CV8" s="77" t="s">
        <v>800</v>
      </c>
      <c r="CW8" s="77" t="s">
        <v>802</v>
      </c>
      <c r="CX8" s="77" t="s">
        <v>807</v>
      </c>
      <c r="CY8" s="80" t="s">
        <v>811</v>
      </c>
      <c r="CZ8" s="77" t="s">
        <v>807</v>
      </c>
      <c r="DA8" s="79" t="s">
        <v>799</v>
      </c>
      <c r="DB8" s="79" t="s">
        <v>823</v>
      </c>
      <c r="DC8" s="79" t="s">
        <v>810</v>
      </c>
      <c r="DD8" s="79" t="s">
        <v>797</v>
      </c>
      <c r="DE8" s="80" t="s">
        <v>811</v>
      </c>
      <c r="DF8" s="85" t="s">
        <v>801</v>
      </c>
      <c r="DG8" s="76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8"/>
      <c r="DY8" s="76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8"/>
      <c r="EU8" s="76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82" t="s">
        <v>811</v>
      </c>
      <c r="FZ8" s="80" t="s">
        <v>811</v>
      </c>
      <c r="GA8" s="79" t="s">
        <v>797</v>
      </c>
      <c r="GB8" s="79" t="s">
        <v>815</v>
      </c>
      <c r="GC8" s="77" t="s">
        <v>805</v>
      </c>
      <c r="GD8" s="77" t="s">
        <v>807</v>
      </c>
      <c r="GE8" s="79" t="s">
        <v>795</v>
      </c>
      <c r="GF8" s="79" t="s">
        <v>799</v>
      </c>
      <c r="GG8" s="80" t="s">
        <v>841</v>
      </c>
      <c r="GH8" s="77" t="s">
        <v>794</v>
      </c>
      <c r="GI8" s="77" t="s">
        <v>802</v>
      </c>
      <c r="GJ8" s="79" t="s">
        <v>808</v>
      </c>
      <c r="GK8" s="80" t="s">
        <v>796</v>
      </c>
      <c r="GL8" s="80" t="s">
        <v>811</v>
      </c>
      <c r="GM8" s="79" t="s">
        <v>795</v>
      </c>
      <c r="GN8" s="80" t="s">
        <v>811</v>
      </c>
      <c r="GO8" s="79" t="s">
        <v>801</v>
      </c>
      <c r="GP8" s="79" t="s">
        <v>801</v>
      </c>
      <c r="GQ8" s="79" t="s">
        <v>808</v>
      </c>
      <c r="GR8" s="77" t="s">
        <v>800</v>
      </c>
      <c r="GS8" s="80" t="s">
        <v>811</v>
      </c>
      <c r="GT8" s="85" t="s">
        <v>799</v>
      </c>
      <c r="GU8" s="84" t="s">
        <v>820</v>
      </c>
      <c r="GV8" s="80" t="s">
        <v>818</v>
      </c>
      <c r="GW8" s="77" t="s">
        <v>807</v>
      </c>
      <c r="GX8" s="79" t="s">
        <v>795</v>
      </c>
      <c r="GY8" s="77" t="s">
        <v>805</v>
      </c>
      <c r="GZ8" s="79" t="s">
        <v>799</v>
      </c>
      <c r="HA8" s="79" t="s">
        <v>806</v>
      </c>
      <c r="HB8" s="77" t="s">
        <v>807</v>
      </c>
      <c r="HC8" s="77" t="s">
        <v>807</v>
      </c>
      <c r="HD8" s="80" t="s">
        <v>818</v>
      </c>
      <c r="HE8" s="79" t="s">
        <v>808</v>
      </c>
      <c r="HF8" s="77" t="s">
        <v>819</v>
      </c>
      <c r="HG8" s="79" t="s">
        <v>799</v>
      </c>
      <c r="HH8" s="77" t="s">
        <v>805</v>
      </c>
      <c r="HI8" s="79" t="s">
        <v>799</v>
      </c>
      <c r="HJ8" s="80" t="s">
        <v>818</v>
      </c>
      <c r="HK8" s="79" t="s">
        <v>813</v>
      </c>
      <c r="HL8" s="77" t="s">
        <v>807</v>
      </c>
      <c r="HM8" s="77" t="s">
        <v>800</v>
      </c>
      <c r="HN8" s="79" t="s">
        <v>795</v>
      </c>
      <c r="HO8" s="80" t="s">
        <v>811</v>
      </c>
      <c r="HP8" s="79" t="s">
        <v>797</v>
      </c>
      <c r="HQ8" s="77" t="s">
        <v>805</v>
      </c>
      <c r="HR8" s="79" t="s">
        <v>799</v>
      </c>
      <c r="HS8" s="79" t="s">
        <v>797</v>
      </c>
      <c r="HT8" s="77" t="s">
        <v>800</v>
      </c>
      <c r="HU8" s="80" t="s">
        <v>796</v>
      </c>
      <c r="HV8" s="77" t="s">
        <v>807</v>
      </c>
      <c r="HW8" s="79" t="s">
        <v>806</v>
      </c>
      <c r="HX8" s="79" t="s">
        <v>797</v>
      </c>
      <c r="HY8" s="79" t="s">
        <v>799</v>
      </c>
      <c r="HZ8" s="77" t="s">
        <v>807</v>
      </c>
      <c r="IA8" s="77" t="s">
        <v>794</v>
      </c>
      <c r="IB8" s="79" t="s">
        <v>795</v>
      </c>
      <c r="IC8" s="79" t="s">
        <v>797</v>
      </c>
      <c r="ID8" s="79" t="s">
        <v>820</v>
      </c>
      <c r="IE8" s="79" t="s">
        <v>799</v>
      </c>
      <c r="IF8" s="79" t="s">
        <v>797</v>
      </c>
      <c r="IG8" s="80" t="s">
        <v>811</v>
      </c>
      <c r="IH8" s="77" t="s">
        <v>794</v>
      </c>
      <c r="II8" s="77" t="s">
        <v>838</v>
      </c>
      <c r="IJ8" s="85" t="s">
        <v>815</v>
      </c>
      <c r="IK8" s="68">
        <v>1</v>
      </c>
      <c r="IL8" s="68">
        <v>1</v>
      </c>
      <c r="IM8" s="68">
        <v>4</v>
      </c>
      <c r="IN8" s="68">
        <v>1</v>
      </c>
      <c r="IO8" s="68"/>
      <c r="IP8" s="68"/>
      <c r="IQ8" s="68">
        <v>0</v>
      </c>
      <c r="IR8" s="68">
        <v>1</v>
      </c>
      <c r="IS8" s="68">
        <v>2</v>
      </c>
      <c r="IT8" s="68">
        <v>2</v>
      </c>
      <c r="IU8" s="68"/>
      <c r="IV8" s="68"/>
    </row>
    <row r="9" spans="1:256" ht="12">
      <c r="A9" s="105">
        <v>8</v>
      </c>
      <c r="B9" s="115" t="s">
        <v>125</v>
      </c>
      <c r="C9" s="109" t="s">
        <v>796</v>
      </c>
      <c r="D9" s="77" t="s">
        <v>802</v>
      </c>
      <c r="E9" s="80" t="s">
        <v>796</v>
      </c>
      <c r="F9" s="77" t="s">
        <v>800</v>
      </c>
      <c r="G9" s="77" t="s">
        <v>794</v>
      </c>
      <c r="H9" s="80" t="s">
        <v>796</v>
      </c>
      <c r="I9" s="77" t="s">
        <v>805</v>
      </c>
      <c r="J9" s="77" t="s">
        <v>814</v>
      </c>
      <c r="K9" s="80" t="s">
        <v>811</v>
      </c>
      <c r="L9" s="80" t="s">
        <v>796</v>
      </c>
      <c r="M9" s="77" t="s">
        <v>807</v>
      </c>
      <c r="N9" s="79" t="s">
        <v>815</v>
      </c>
      <c r="O9" s="79" t="s">
        <v>806</v>
      </c>
      <c r="P9" s="77" t="s">
        <v>798</v>
      </c>
      <c r="Q9" s="79" t="s">
        <v>816</v>
      </c>
      <c r="R9" s="79" t="s">
        <v>799</v>
      </c>
      <c r="S9" s="77" t="s">
        <v>805</v>
      </c>
      <c r="T9" s="81" t="s">
        <v>796</v>
      </c>
      <c r="U9" s="84" t="s">
        <v>806</v>
      </c>
      <c r="V9" s="79" t="s">
        <v>808</v>
      </c>
      <c r="W9" s="77" t="s">
        <v>807</v>
      </c>
      <c r="X9" s="77" t="s">
        <v>800</v>
      </c>
      <c r="Y9" s="79" t="s">
        <v>820</v>
      </c>
      <c r="Z9" s="77" t="s">
        <v>809</v>
      </c>
      <c r="AA9" s="79" t="s">
        <v>795</v>
      </c>
      <c r="AB9" s="80" t="s">
        <v>796</v>
      </c>
      <c r="AC9" s="80" t="s">
        <v>796</v>
      </c>
      <c r="AD9" s="77" t="s">
        <v>798</v>
      </c>
      <c r="AE9" s="80" t="s">
        <v>796</v>
      </c>
      <c r="AF9" s="79" t="s">
        <v>816</v>
      </c>
      <c r="AG9" s="77" t="s">
        <v>814</v>
      </c>
      <c r="AH9" s="77" t="s">
        <v>802</v>
      </c>
      <c r="AI9" s="77" t="s">
        <v>794</v>
      </c>
      <c r="AJ9" s="79" t="s">
        <v>797</v>
      </c>
      <c r="AK9" s="79" t="s">
        <v>799</v>
      </c>
      <c r="AL9" s="80" t="s">
        <v>811</v>
      </c>
      <c r="AM9" s="77" t="s">
        <v>805</v>
      </c>
      <c r="AN9" s="79" t="s">
        <v>823</v>
      </c>
      <c r="AO9" s="79" t="s">
        <v>795</v>
      </c>
      <c r="AP9" s="80" t="s">
        <v>811</v>
      </c>
      <c r="AQ9" s="80" t="s">
        <v>796</v>
      </c>
      <c r="AR9" s="80" t="s">
        <v>796</v>
      </c>
      <c r="AS9" s="79" t="s">
        <v>806</v>
      </c>
      <c r="AT9" s="77" t="s">
        <v>798</v>
      </c>
      <c r="AU9" s="77" t="s">
        <v>805</v>
      </c>
      <c r="AV9" s="80" t="s">
        <v>818</v>
      </c>
      <c r="AW9" s="83" t="s">
        <v>806</v>
      </c>
      <c r="AX9" s="77" t="s">
        <v>805</v>
      </c>
      <c r="AY9" s="83" t="s">
        <v>806</v>
      </c>
      <c r="AZ9" s="80" t="s">
        <v>796</v>
      </c>
      <c r="BA9" s="79" t="s">
        <v>806</v>
      </c>
      <c r="BB9" s="78" t="s">
        <v>800</v>
      </c>
      <c r="BC9" s="82" t="s">
        <v>796</v>
      </c>
      <c r="BD9" s="79" t="s">
        <v>801</v>
      </c>
      <c r="BE9" s="77" t="s">
        <v>800</v>
      </c>
      <c r="BF9" s="77" t="s">
        <v>800</v>
      </c>
      <c r="BG9" s="77" t="s">
        <v>800</v>
      </c>
      <c r="BH9" s="79" t="s">
        <v>808</v>
      </c>
      <c r="BI9" s="79" t="s">
        <v>795</v>
      </c>
      <c r="BJ9" s="80" t="s">
        <v>796</v>
      </c>
      <c r="BK9" s="77" t="s">
        <v>794</v>
      </c>
      <c r="BL9" s="79" t="s">
        <v>797</v>
      </c>
      <c r="BM9" s="79" t="s">
        <v>799</v>
      </c>
      <c r="BN9" s="77" t="s">
        <v>800</v>
      </c>
      <c r="BO9" s="79" t="s">
        <v>806</v>
      </c>
      <c r="BP9" s="79" t="s">
        <v>806</v>
      </c>
      <c r="BQ9" s="79" t="s">
        <v>801</v>
      </c>
      <c r="BR9" s="77" t="s">
        <v>812</v>
      </c>
      <c r="BS9" s="77" t="s">
        <v>794</v>
      </c>
      <c r="BT9" s="79" t="s">
        <v>808</v>
      </c>
      <c r="BU9" s="80" t="s">
        <v>796</v>
      </c>
      <c r="BV9" s="80" t="s">
        <v>818</v>
      </c>
      <c r="BW9" s="77" t="s">
        <v>802</v>
      </c>
      <c r="BX9" s="77" t="s">
        <v>794</v>
      </c>
      <c r="BY9" s="79" t="s">
        <v>808</v>
      </c>
      <c r="BZ9" s="77" t="s">
        <v>798</v>
      </c>
      <c r="CA9" s="77" t="s">
        <v>802</v>
      </c>
      <c r="CB9" s="81" t="s">
        <v>796</v>
      </c>
      <c r="CC9" s="76" t="s">
        <v>805</v>
      </c>
      <c r="CD9" s="79" t="s">
        <v>806</v>
      </c>
      <c r="CE9" s="79" t="s">
        <v>808</v>
      </c>
      <c r="CF9" s="80" t="s">
        <v>796</v>
      </c>
      <c r="CG9" s="80" t="s">
        <v>796</v>
      </c>
      <c r="CH9" s="79" t="s">
        <v>795</v>
      </c>
      <c r="CI9" s="79" t="s">
        <v>797</v>
      </c>
      <c r="CJ9" s="79" t="s">
        <v>795</v>
      </c>
      <c r="CK9" s="80" t="s">
        <v>811</v>
      </c>
      <c r="CL9" s="77" t="s">
        <v>800</v>
      </c>
      <c r="CM9" s="77" t="s">
        <v>800</v>
      </c>
      <c r="CN9" s="80" t="s">
        <v>796</v>
      </c>
      <c r="CO9" s="79" t="s">
        <v>795</v>
      </c>
      <c r="CP9" s="77" t="s">
        <v>812</v>
      </c>
      <c r="CQ9" s="79" t="s">
        <v>799</v>
      </c>
      <c r="CR9" s="80" t="s">
        <v>796</v>
      </c>
      <c r="CS9" s="77" t="s">
        <v>794</v>
      </c>
      <c r="CT9" s="77" t="s">
        <v>800</v>
      </c>
      <c r="CU9" s="77" t="s">
        <v>794</v>
      </c>
      <c r="CV9" s="77" t="s">
        <v>807</v>
      </c>
      <c r="CW9" s="79" t="s">
        <v>808</v>
      </c>
      <c r="CX9" s="77" t="s">
        <v>805</v>
      </c>
      <c r="CY9" s="80" t="s">
        <v>811</v>
      </c>
      <c r="CZ9" s="79" t="s">
        <v>797</v>
      </c>
      <c r="DA9" s="80" t="s">
        <v>796</v>
      </c>
      <c r="DB9" s="77" t="s">
        <v>800</v>
      </c>
      <c r="DC9" s="79" t="s">
        <v>797</v>
      </c>
      <c r="DD9" s="80" t="s">
        <v>796</v>
      </c>
      <c r="DE9" s="79" t="s">
        <v>820</v>
      </c>
      <c r="DF9" s="78" t="s">
        <v>802</v>
      </c>
      <c r="DG9" s="76" t="s">
        <v>805</v>
      </c>
      <c r="DH9" s="77" t="s">
        <v>807</v>
      </c>
      <c r="DI9" s="80" t="s">
        <v>818</v>
      </c>
      <c r="DJ9" s="79" t="s">
        <v>815</v>
      </c>
      <c r="DK9" s="77" t="s">
        <v>794</v>
      </c>
      <c r="DL9" s="77" t="s">
        <v>805</v>
      </c>
      <c r="DM9" s="80" t="s">
        <v>796</v>
      </c>
      <c r="DN9" s="77" t="s">
        <v>800</v>
      </c>
      <c r="DO9" s="80" t="s">
        <v>811</v>
      </c>
      <c r="DP9" s="79" t="s">
        <v>808</v>
      </c>
      <c r="DQ9" s="77" t="s">
        <v>798</v>
      </c>
      <c r="DR9" s="77" t="s">
        <v>809</v>
      </c>
      <c r="DS9" s="80" t="s">
        <v>811</v>
      </c>
      <c r="DT9" s="79" t="s">
        <v>823</v>
      </c>
      <c r="DU9" s="79" t="s">
        <v>799</v>
      </c>
      <c r="DV9" s="79" t="s">
        <v>801</v>
      </c>
      <c r="DW9" s="80" t="s">
        <v>821</v>
      </c>
      <c r="DX9" s="78" t="s">
        <v>814</v>
      </c>
      <c r="DY9" s="76" t="s">
        <v>805</v>
      </c>
      <c r="DZ9" s="79" t="s">
        <v>816</v>
      </c>
      <c r="EA9" s="80" t="s">
        <v>796</v>
      </c>
      <c r="EB9" s="79" t="s">
        <v>799</v>
      </c>
      <c r="EC9" s="77" t="s">
        <v>798</v>
      </c>
      <c r="ED9" s="79" t="s">
        <v>795</v>
      </c>
      <c r="EE9" s="77" t="s">
        <v>807</v>
      </c>
      <c r="EF9" s="77" t="s">
        <v>809</v>
      </c>
      <c r="EG9" s="77" t="s">
        <v>794</v>
      </c>
      <c r="EH9" s="83" t="s">
        <v>806</v>
      </c>
      <c r="EI9" s="77" t="s">
        <v>794</v>
      </c>
      <c r="EJ9" s="79" t="s">
        <v>795</v>
      </c>
      <c r="EK9" s="80" t="s">
        <v>796</v>
      </c>
      <c r="EL9" s="80" t="s">
        <v>796</v>
      </c>
      <c r="EM9" s="77" t="s">
        <v>802</v>
      </c>
      <c r="EN9" s="77" t="s">
        <v>800</v>
      </c>
      <c r="EO9" s="77" t="s">
        <v>812</v>
      </c>
      <c r="EP9" s="77" t="s">
        <v>794</v>
      </c>
      <c r="EQ9" s="77" t="s">
        <v>794</v>
      </c>
      <c r="ER9" s="80" t="s">
        <v>811</v>
      </c>
      <c r="ES9" s="80" t="s">
        <v>811</v>
      </c>
      <c r="ET9" s="78" t="s">
        <v>812</v>
      </c>
      <c r="EU9" s="84" t="s">
        <v>799</v>
      </c>
      <c r="EV9" s="77" t="s">
        <v>794</v>
      </c>
      <c r="EW9" s="77" t="s">
        <v>800</v>
      </c>
      <c r="EX9" s="80" t="s">
        <v>811</v>
      </c>
      <c r="EY9" s="79" t="s">
        <v>795</v>
      </c>
      <c r="EZ9" s="79" t="s">
        <v>808</v>
      </c>
      <c r="FA9" s="77" t="s">
        <v>822</v>
      </c>
      <c r="FB9" s="79" t="s">
        <v>808</v>
      </c>
      <c r="FC9" s="79" t="s">
        <v>801</v>
      </c>
      <c r="FD9" s="77" t="s">
        <v>805</v>
      </c>
      <c r="FE9" s="77" t="s">
        <v>805</v>
      </c>
      <c r="FF9" s="79" t="s">
        <v>799</v>
      </c>
      <c r="FG9" s="77" t="s">
        <v>805</v>
      </c>
      <c r="FH9" s="77" t="s">
        <v>798</v>
      </c>
      <c r="FI9" s="79" t="s">
        <v>808</v>
      </c>
      <c r="FJ9" s="77" t="s">
        <v>800</v>
      </c>
      <c r="FK9" s="79" t="s">
        <v>797</v>
      </c>
      <c r="FL9" s="79" t="s">
        <v>808</v>
      </c>
      <c r="FM9" s="79" t="s">
        <v>815</v>
      </c>
      <c r="FN9" s="79" t="s">
        <v>795</v>
      </c>
      <c r="FO9" s="79" t="s">
        <v>799</v>
      </c>
      <c r="FP9" s="77" t="s">
        <v>794</v>
      </c>
      <c r="FQ9" s="79" t="s">
        <v>806</v>
      </c>
      <c r="FR9" s="79" t="s">
        <v>799</v>
      </c>
      <c r="FS9" s="77" t="s">
        <v>802</v>
      </c>
      <c r="FT9" s="79" t="s">
        <v>844</v>
      </c>
      <c r="FU9" s="80" t="s">
        <v>796</v>
      </c>
      <c r="FV9" s="77" t="s">
        <v>809</v>
      </c>
      <c r="FW9" s="77" t="s">
        <v>794</v>
      </c>
      <c r="FX9" s="78" t="s">
        <v>805</v>
      </c>
      <c r="FY9" s="84" t="s">
        <v>799</v>
      </c>
      <c r="FZ9" s="77" t="s">
        <v>807</v>
      </c>
      <c r="GA9" s="77" t="s">
        <v>824</v>
      </c>
      <c r="GB9" s="79" t="s">
        <v>808</v>
      </c>
      <c r="GC9" s="79" t="s">
        <v>795</v>
      </c>
      <c r="GD9" s="77" t="s">
        <v>807</v>
      </c>
      <c r="GE9" s="79" t="s">
        <v>795</v>
      </c>
      <c r="GF9" s="79" t="s">
        <v>795</v>
      </c>
      <c r="GG9" s="77" t="s">
        <v>807</v>
      </c>
      <c r="GH9" s="79" t="s">
        <v>795</v>
      </c>
      <c r="GI9" s="80" t="s">
        <v>796</v>
      </c>
      <c r="GJ9" s="79" t="s">
        <v>801</v>
      </c>
      <c r="GK9" s="77" t="s">
        <v>800</v>
      </c>
      <c r="GL9" s="79" t="s">
        <v>820</v>
      </c>
      <c r="GM9" s="77" t="s">
        <v>812</v>
      </c>
      <c r="GN9" s="77" t="s">
        <v>794</v>
      </c>
      <c r="GO9" s="79" t="s">
        <v>808</v>
      </c>
      <c r="GP9" s="77" t="s">
        <v>802</v>
      </c>
      <c r="GQ9" s="77" t="s">
        <v>800</v>
      </c>
      <c r="GR9" s="79" t="s">
        <v>795</v>
      </c>
      <c r="GS9" s="80" t="s">
        <v>811</v>
      </c>
      <c r="GT9" s="78" t="s">
        <v>805</v>
      </c>
      <c r="GU9" s="84" t="s">
        <v>803</v>
      </c>
      <c r="GV9" s="80" t="s">
        <v>796</v>
      </c>
      <c r="GW9" s="79" t="s">
        <v>815</v>
      </c>
      <c r="GX9" s="77" t="s">
        <v>794</v>
      </c>
      <c r="GY9" s="79" t="s">
        <v>808</v>
      </c>
      <c r="GZ9" s="77" t="s">
        <v>800</v>
      </c>
      <c r="HA9" s="77" t="s">
        <v>805</v>
      </c>
      <c r="HB9" s="79" t="s">
        <v>801</v>
      </c>
      <c r="HC9" s="79" t="s">
        <v>820</v>
      </c>
      <c r="HD9" s="80" t="s">
        <v>818</v>
      </c>
      <c r="HE9" s="79" t="s">
        <v>799</v>
      </c>
      <c r="HF9" s="79" t="s">
        <v>797</v>
      </c>
      <c r="HG9" s="77" t="s">
        <v>807</v>
      </c>
      <c r="HH9" s="77" t="s">
        <v>794</v>
      </c>
      <c r="HI9" s="80" t="s">
        <v>796</v>
      </c>
      <c r="HJ9" s="77" t="s">
        <v>800</v>
      </c>
      <c r="HK9" s="80" t="s">
        <v>796</v>
      </c>
      <c r="HL9" s="77" t="s">
        <v>807</v>
      </c>
      <c r="HM9" s="79" t="s">
        <v>823</v>
      </c>
      <c r="HN9" s="79" t="s">
        <v>795</v>
      </c>
      <c r="HO9" s="79" t="s">
        <v>799</v>
      </c>
      <c r="HP9" s="77" t="s">
        <v>800</v>
      </c>
      <c r="HQ9" s="83" t="s">
        <v>806</v>
      </c>
      <c r="HR9" s="77" t="s">
        <v>802</v>
      </c>
      <c r="HS9" s="80" t="s">
        <v>811</v>
      </c>
      <c r="HT9" s="80" t="s">
        <v>811</v>
      </c>
      <c r="HU9" s="80" t="s">
        <v>796</v>
      </c>
      <c r="HV9" s="79" t="s">
        <v>808</v>
      </c>
      <c r="HW9" s="79" t="s">
        <v>806</v>
      </c>
      <c r="HX9" s="77" t="s">
        <v>802</v>
      </c>
      <c r="HY9" s="79" t="s">
        <v>799</v>
      </c>
      <c r="HZ9" s="77" t="s">
        <v>805</v>
      </c>
      <c r="IA9" s="77" t="s">
        <v>800</v>
      </c>
      <c r="IB9" s="80" t="s">
        <v>796</v>
      </c>
      <c r="IC9" s="79" t="s">
        <v>801</v>
      </c>
      <c r="ID9" s="79" t="s">
        <v>799</v>
      </c>
      <c r="IE9" s="77" t="s">
        <v>794</v>
      </c>
      <c r="IF9" s="77" t="s">
        <v>802</v>
      </c>
      <c r="IG9" s="77" t="s">
        <v>800</v>
      </c>
      <c r="IH9" s="79" t="s">
        <v>795</v>
      </c>
      <c r="II9" s="77" t="s">
        <v>800</v>
      </c>
      <c r="IJ9" s="85" t="s">
        <v>799</v>
      </c>
      <c r="IK9" s="68">
        <v>3</v>
      </c>
      <c r="IL9" s="68">
        <v>2</v>
      </c>
      <c r="IM9" s="68">
        <v>1</v>
      </c>
      <c r="IN9" s="68">
        <v>4</v>
      </c>
      <c r="IO9" s="68">
        <v>2</v>
      </c>
      <c r="IP9" s="68">
        <v>0</v>
      </c>
      <c r="IQ9" s="68">
        <v>2</v>
      </c>
      <c r="IR9" s="68">
        <v>3</v>
      </c>
      <c r="IS9" s="68">
        <v>2</v>
      </c>
      <c r="IT9" s="68">
        <v>1</v>
      </c>
      <c r="IU9" s="68">
        <v>3</v>
      </c>
      <c r="IV9" s="68">
        <v>3</v>
      </c>
    </row>
    <row r="10" spans="1:256" ht="12">
      <c r="A10" s="105">
        <v>9</v>
      </c>
      <c r="B10" s="115" t="s">
        <v>120</v>
      </c>
      <c r="C10" s="109" t="s">
        <v>796</v>
      </c>
      <c r="D10" s="77" t="s">
        <v>804</v>
      </c>
      <c r="E10" s="79" t="s">
        <v>797</v>
      </c>
      <c r="F10" s="79" t="s">
        <v>795</v>
      </c>
      <c r="G10" s="77" t="s">
        <v>800</v>
      </c>
      <c r="H10" s="77" t="s">
        <v>807</v>
      </c>
      <c r="I10" s="80" t="s">
        <v>796</v>
      </c>
      <c r="J10" s="80" t="s">
        <v>811</v>
      </c>
      <c r="K10" s="77" t="s">
        <v>805</v>
      </c>
      <c r="L10" s="80" t="s">
        <v>796</v>
      </c>
      <c r="M10" s="79" t="s">
        <v>799</v>
      </c>
      <c r="N10" s="80" t="s">
        <v>796</v>
      </c>
      <c r="O10" s="77" t="s">
        <v>794</v>
      </c>
      <c r="P10" s="77" t="s">
        <v>800</v>
      </c>
      <c r="Q10" s="77" t="s">
        <v>802</v>
      </c>
      <c r="R10" s="77" t="s">
        <v>817</v>
      </c>
      <c r="S10" s="79" t="s">
        <v>806</v>
      </c>
      <c r="T10" s="78" t="s">
        <v>802</v>
      </c>
      <c r="U10" s="84" t="s">
        <v>806</v>
      </c>
      <c r="V10" s="79" t="s">
        <v>799</v>
      </c>
      <c r="W10" s="77" t="s">
        <v>798</v>
      </c>
      <c r="X10" s="79" t="s">
        <v>810</v>
      </c>
      <c r="Y10" s="80" t="s">
        <v>796</v>
      </c>
      <c r="Z10" s="80" t="s">
        <v>811</v>
      </c>
      <c r="AA10" s="77" t="s">
        <v>800</v>
      </c>
      <c r="AB10" s="79" t="s">
        <v>808</v>
      </c>
      <c r="AC10" s="79" t="s">
        <v>799</v>
      </c>
      <c r="AD10" s="79" t="s">
        <v>799</v>
      </c>
      <c r="AE10" s="80" t="s">
        <v>796</v>
      </c>
      <c r="AF10" s="77" t="s">
        <v>798</v>
      </c>
      <c r="AG10" s="77" t="s">
        <v>807</v>
      </c>
      <c r="AH10" s="77" t="s">
        <v>794</v>
      </c>
      <c r="AI10" s="79" t="s">
        <v>808</v>
      </c>
      <c r="AJ10" s="79" t="s">
        <v>797</v>
      </c>
      <c r="AK10" s="79" t="s">
        <v>808</v>
      </c>
      <c r="AL10" s="77" t="s">
        <v>805</v>
      </c>
      <c r="AM10" s="77" t="s">
        <v>800</v>
      </c>
      <c r="AN10" s="77" t="s">
        <v>794</v>
      </c>
      <c r="AO10" s="79" t="s">
        <v>797</v>
      </c>
      <c r="AP10" s="79" t="s">
        <v>806</v>
      </c>
      <c r="AQ10" s="77" t="s">
        <v>814</v>
      </c>
      <c r="AR10" s="77" t="s">
        <v>805</v>
      </c>
      <c r="AS10" s="77" t="s">
        <v>809</v>
      </c>
      <c r="AT10" s="77" t="s">
        <v>805</v>
      </c>
      <c r="AU10" s="79" t="s">
        <v>799</v>
      </c>
      <c r="AV10" s="80" t="s">
        <v>818</v>
      </c>
      <c r="AW10" s="79" t="s">
        <v>808</v>
      </c>
      <c r="AX10" s="79" t="s">
        <v>806</v>
      </c>
      <c r="AY10" s="79" t="s">
        <v>806</v>
      </c>
      <c r="AZ10" s="83" t="s">
        <v>806</v>
      </c>
      <c r="BA10" s="80" t="s">
        <v>796</v>
      </c>
      <c r="BB10" s="81" t="s">
        <v>796</v>
      </c>
      <c r="BC10" s="84" t="s">
        <v>801</v>
      </c>
      <c r="BD10" s="77" t="s">
        <v>807</v>
      </c>
      <c r="BE10" s="77" t="s">
        <v>800</v>
      </c>
      <c r="BF10" s="79" t="s">
        <v>799</v>
      </c>
      <c r="BG10" s="77" t="s">
        <v>794</v>
      </c>
      <c r="BH10" s="77" t="s">
        <v>807</v>
      </c>
      <c r="BI10" s="79" t="s">
        <v>795</v>
      </c>
      <c r="BJ10" s="77" t="s">
        <v>794</v>
      </c>
      <c r="BK10" s="79" t="s">
        <v>795</v>
      </c>
      <c r="BL10" s="77" t="s">
        <v>802</v>
      </c>
      <c r="BM10" s="80" t="s">
        <v>796</v>
      </c>
      <c r="BN10" s="77" t="s">
        <v>798</v>
      </c>
      <c r="BO10" s="80" t="s">
        <v>796</v>
      </c>
      <c r="BP10" s="77" t="s">
        <v>822</v>
      </c>
      <c r="BQ10" s="79" t="s">
        <v>797</v>
      </c>
      <c r="BR10" s="80" t="s">
        <v>796</v>
      </c>
      <c r="BS10" s="77" t="s">
        <v>814</v>
      </c>
      <c r="BT10" s="79" t="s">
        <v>797</v>
      </c>
      <c r="BU10" s="77" t="s">
        <v>807</v>
      </c>
      <c r="BV10" s="79" t="s">
        <v>806</v>
      </c>
      <c r="BW10" s="79" t="s">
        <v>808</v>
      </c>
      <c r="BX10" s="79" t="s">
        <v>795</v>
      </c>
      <c r="BY10" s="77" t="s">
        <v>800</v>
      </c>
      <c r="BZ10" s="77" t="s">
        <v>824</v>
      </c>
      <c r="CA10" s="80" t="s">
        <v>818</v>
      </c>
      <c r="CB10" s="81" t="s">
        <v>811</v>
      </c>
      <c r="CC10" s="76" t="s">
        <v>805</v>
      </c>
      <c r="CD10" s="77" t="s">
        <v>805</v>
      </c>
      <c r="CE10" s="79" t="s">
        <v>813</v>
      </c>
      <c r="CF10" s="77" t="s">
        <v>800</v>
      </c>
      <c r="CG10" s="80" t="s">
        <v>796</v>
      </c>
      <c r="CH10" s="79" t="s">
        <v>813</v>
      </c>
      <c r="CI10" s="79" t="s">
        <v>815</v>
      </c>
      <c r="CJ10" s="79" t="s">
        <v>799</v>
      </c>
      <c r="CK10" s="77" t="s">
        <v>805</v>
      </c>
      <c r="CL10" s="79" t="s">
        <v>799</v>
      </c>
      <c r="CM10" s="77" t="s">
        <v>805</v>
      </c>
      <c r="CN10" s="77" t="s">
        <v>807</v>
      </c>
      <c r="CO10" s="80" t="s">
        <v>811</v>
      </c>
      <c r="CP10" s="77" t="s">
        <v>800</v>
      </c>
      <c r="CQ10" s="79" t="s">
        <v>808</v>
      </c>
      <c r="CR10" s="80" t="s">
        <v>811</v>
      </c>
      <c r="CS10" s="79" t="s">
        <v>801</v>
      </c>
      <c r="CT10" s="77" t="s">
        <v>794</v>
      </c>
      <c r="CU10" s="77" t="s">
        <v>805</v>
      </c>
      <c r="CV10" s="79" t="s">
        <v>799</v>
      </c>
      <c r="CW10" s="79" t="s">
        <v>799</v>
      </c>
      <c r="CX10" s="79" t="s">
        <v>810</v>
      </c>
      <c r="CY10" s="80" t="s">
        <v>796</v>
      </c>
      <c r="CZ10" s="79" t="s">
        <v>823</v>
      </c>
      <c r="DA10" s="80" t="s">
        <v>796</v>
      </c>
      <c r="DB10" s="77" t="s">
        <v>798</v>
      </c>
      <c r="DC10" s="79" t="s">
        <v>806</v>
      </c>
      <c r="DD10" s="77" t="s">
        <v>798</v>
      </c>
      <c r="DE10" s="79" t="s">
        <v>808</v>
      </c>
      <c r="DF10" s="85" t="s">
        <v>795</v>
      </c>
      <c r="DG10" s="84" t="s">
        <v>799</v>
      </c>
      <c r="DH10" s="79" t="s">
        <v>806</v>
      </c>
      <c r="DI10" s="77" t="s">
        <v>794</v>
      </c>
      <c r="DJ10" s="77" t="s">
        <v>800</v>
      </c>
      <c r="DK10" s="79" t="s">
        <v>813</v>
      </c>
      <c r="DL10" s="77" t="s">
        <v>812</v>
      </c>
      <c r="DM10" s="77" t="s">
        <v>809</v>
      </c>
      <c r="DN10" s="80" t="s">
        <v>796</v>
      </c>
      <c r="DO10" s="80" t="s">
        <v>821</v>
      </c>
      <c r="DP10" s="77" t="s">
        <v>807</v>
      </c>
      <c r="DQ10" s="79" t="s">
        <v>797</v>
      </c>
      <c r="DR10" s="77" t="s">
        <v>805</v>
      </c>
      <c r="DS10" s="77" t="s">
        <v>807</v>
      </c>
      <c r="DT10" s="80" t="s">
        <v>811</v>
      </c>
      <c r="DU10" s="77" t="s">
        <v>794</v>
      </c>
      <c r="DV10" s="79" t="s">
        <v>801</v>
      </c>
      <c r="DW10" s="77" t="s">
        <v>800</v>
      </c>
      <c r="DX10" s="81" t="s">
        <v>796</v>
      </c>
      <c r="DY10" s="82" t="s">
        <v>796</v>
      </c>
      <c r="DZ10" s="79" t="s">
        <v>806</v>
      </c>
      <c r="EA10" s="79" t="s">
        <v>808</v>
      </c>
      <c r="EB10" s="77" t="s">
        <v>807</v>
      </c>
      <c r="EC10" s="80" t="s">
        <v>811</v>
      </c>
      <c r="ED10" s="77" t="s">
        <v>802</v>
      </c>
      <c r="EE10" s="77" t="s">
        <v>817</v>
      </c>
      <c r="EF10" s="77" t="s">
        <v>800</v>
      </c>
      <c r="EG10" s="79" t="s">
        <v>795</v>
      </c>
      <c r="EH10" s="79" t="s">
        <v>797</v>
      </c>
      <c r="EI10" s="77" t="s">
        <v>814</v>
      </c>
      <c r="EJ10" s="79" t="s">
        <v>808</v>
      </c>
      <c r="EK10" s="79" t="s">
        <v>799</v>
      </c>
      <c r="EL10" s="77" t="s">
        <v>807</v>
      </c>
      <c r="EM10" s="80" t="s">
        <v>796</v>
      </c>
      <c r="EN10" s="79" t="s">
        <v>808</v>
      </c>
      <c r="EO10" s="83" t="s">
        <v>806</v>
      </c>
      <c r="EP10" s="80" t="s">
        <v>811</v>
      </c>
      <c r="EQ10" s="80" t="s">
        <v>796</v>
      </c>
      <c r="ER10" s="80" t="s">
        <v>811</v>
      </c>
      <c r="ES10" s="79" t="s">
        <v>799</v>
      </c>
      <c r="ET10" s="78" t="s">
        <v>809</v>
      </c>
      <c r="EU10" s="84" t="s">
        <v>806</v>
      </c>
      <c r="EV10" s="80" t="s">
        <v>811</v>
      </c>
      <c r="EW10" s="80" t="s">
        <v>796</v>
      </c>
      <c r="EX10" s="77" t="s">
        <v>802</v>
      </c>
      <c r="EY10" s="79" t="s">
        <v>799</v>
      </c>
      <c r="EZ10" s="80" t="s">
        <v>811</v>
      </c>
      <c r="FA10" s="77" t="s">
        <v>800</v>
      </c>
      <c r="FB10" s="79" t="s">
        <v>799</v>
      </c>
      <c r="FC10" s="80" t="s">
        <v>796</v>
      </c>
      <c r="FD10" s="77" t="s">
        <v>798</v>
      </c>
      <c r="FE10" s="79" t="s">
        <v>806</v>
      </c>
      <c r="FF10" s="77" t="s">
        <v>798</v>
      </c>
      <c r="FG10" s="80" t="s">
        <v>796</v>
      </c>
      <c r="FH10" s="77" t="s">
        <v>800</v>
      </c>
      <c r="FI10" s="77" t="s">
        <v>807</v>
      </c>
      <c r="FJ10" s="80" t="s">
        <v>796</v>
      </c>
      <c r="FK10" s="79" t="s">
        <v>799</v>
      </c>
      <c r="FL10" s="79" t="s">
        <v>806</v>
      </c>
      <c r="FM10" s="80" t="s">
        <v>796</v>
      </c>
      <c r="FN10" s="79" t="s">
        <v>797</v>
      </c>
      <c r="FO10" s="79" t="s">
        <v>801</v>
      </c>
      <c r="FP10" s="77" t="s">
        <v>807</v>
      </c>
      <c r="FQ10" s="79" t="s">
        <v>797</v>
      </c>
      <c r="FR10" s="77" t="s">
        <v>798</v>
      </c>
      <c r="FS10" s="77" t="s">
        <v>802</v>
      </c>
      <c r="FT10" s="79" t="s">
        <v>801</v>
      </c>
      <c r="FU10" s="79" t="s">
        <v>799</v>
      </c>
      <c r="FV10" s="80" t="s">
        <v>821</v>
      </c>
      <c r="FW10" s="80" t="s">
        <v>811</v>
      </c>
      <c r="FX10" s="85" t="s">
        <v>806</v>
      </c>
      <c r="FY10" s="84" t="s">
        <v>799</v>
      </c>
      <c r="FZ10" s="79" t="s">
        <v>823</v>
      </c>
      <c r="GA10" s="77" t="s">
        <v>807</v>
      </c>
      <c r="GB10" s="77" t="s">
        <v>794</v>
      </c>
      <c r="GC10" s="77" t="s">
        <v>794</v>
      </c>
      <c r="GD10" s="79" t="s">
        <v>808</v>
      </c>
      <c r="GE10" s="77" t="s">
        <v>814</v>
      </c>
      <c r="GF10" s="79" t="s">
        <v>799</v>
      </c>
      <c r="GG10" s="80" t="s">
        <v>841</v>
      </c>
      <c r="GH10" s="79" t="s">
        <v>808</v>
      </c>
      <c r="GI10" s="79" t="s">
        <v>815</v>
      </c>
      <c r="GJ10" s="77" t="s">
        <v>802</v>
      </c>
      <c r="GK10" s="77" t="s">
        <v>807</v>
      </c>
      <c r="GL10" s="79" t="s">
        <v>799</v>
      </c>
      <c r="GM10" s="79" t="s">
        <v>797</v>
      </c>
      <c r="GN10" s="79" t="s">
        <v>795</v>
      </c>
      <c r="GO10" s="77" t="s">
        <v>817</v>
      </c>
      <c r="GP10" s="77" t="s">
        <v>798</v>
      </c>
      <c r="GQ10" s="79" t="s">
        <v>801</v>
      </c>
      <c r="GR10" s="79" t="s">
        <v>799</v>
      </c>
      <c r="GS10" s="80" t="s">
        <v>821</v>
      </c>
      <c r="GT10" s="85" t="s">
        <v>808</v>
      </c>
      <c r="GU10" s="84" t="s">
        <v>795</v>
      </c>
      <c r="GV10" s="79" t="s">
        <v>815</v>
      </c>
      <c r="GW10" s="80" t="s">
        <v>796</v>
      </c>
      <c r="GX10" s="77" t="s">
        <v>794</v>
      </c>
      <c r="GY10" s="77" t="s">
        <v>807</v>
      </c>
      <c r="GZ10" s="79" t="s">
        <v>799</v>
      </c>
      <c r="HA10" s="77" t="s">
        <v>805</v>
      </c>
      <c r="HB10" s="80" t="s">
        <v>811</v>
      </c>
      <c r="HC10" s="77" t="s">
        <v>800</v>
      </c>
      <c r="HD10" s="80" t="s">
        <v>811</v>
      </c>
      <c r="HE10" s="79" t="s">
        <v>813</v>
      </c>
      <c r="HF10" s="77" t="s">
        <v>800</v>
      </c>
      <c r="HG10" s="77" t="s">
        <v>812</v>
      </c>
      <c r="HH10" s="79" t="s">
        <v>806</v>
      </c>
      <c r="HI10" s="79" t="s">
        <v>797</v>
      </c>
      <c r="HJ10" s="77" t="s">
        <v>805</v>
      </c>
      <c r="HK10" s="80" t="s">
        <v>796</v>
      </c>
      <c r="HL10" s="79" t="s">
        <v>795</v>
      </c>
      <c r="HM10" s="79" t="s">
        <v>816</v>
      </c>
      <c r="HN10" s="77" t="s">
        <v>817</v>
      </c>
      <c r="HO10" s="77" t="s">
        <v>809</v>
      </c>
      <c r="HP10" s="79" t="s">
        <v>799</v>
      </c>
      <c r="HQ10" s="77" t="s">
        <v>802</v>
      </c>
      <c r="HR10" s="77" t="s">
        <v>819</v>
      </c>
      <c r="HS10" s="77" t="s">
        <v>798</v>
      </c>
      <c r="HT10" s="79" t="s">
        <v>808</v>
      </c>
      <c r="HU10" s="80" t="s">
        <v>796</v>
      </c>
      <c r="HV10" s="79" t="s">
        <v>799</v>
      </c>
      <c r="HW10" s="77" t="s">
        <v>800</v>
      </c>
      <c r="HX10" s="80" t="s">
        <v>796</v>
      </c>
      <c r="HY10" s="77" t="s">
        <v>794</v>
      </c>
      <c r="HZ10" s="79" t="s">
        <v>806</v>
      </c>
      <c r="IA10" s="79" t="s">
        <v>795</v>
      </c>
      <c r="IB10" s="80" t="s">
        <v>821</v>
      </c>
      <c r="IC10" s="79" t="s">
        <v>813</v>
      </c>
      <c r="ID10" s="77" t="s">
        <v>805</v>
      </c>
      <c r="IE10" s="77" t="s">
        <v>805</v>
      </c>
      <c r="IF10" s="79" t="s">
        <v>806</v>
      </c>
      <c r="IG10" s="80" t="s">
        <v>796</v>
      </c>
      <c r="IH10" s="79" t="s">
        <v>810</v>
      </c>
      <c r="II10" s="83" t="s">
        <v>806</v>
      </c>
      <c r="IJ10" s="78" t="s">
        <v>800</v>
      </c>
      <c r="IK10" s="68">
        <v>1</v>
      </c>
      <c r="IL10" s="68">
        <v>2</v>
      </c>
      <c r="IM10" s="68">
        <v>3</v>
      </c>
      <c r="IN10" s="68">
        <v>2</v>
      </c>
      <c r="IO10" s="68">
        <v>2</v>
      </c>
      <c r="IP10" s="68">
        <v>1</v>
      </c>
      <c r="IQ10" s="68">
        <v>3</v>
      </c>
      <c r="IR10" s="68">
        <v>2</v>
      </c>
      <c r="IS10" s="68">
        <v>2</v>
      </c>
      <c r="IT10" s="68">
        <v>2</v>
      </c>
      <c r="IU10" s="68">
        <v>2</v>
      </c>
      <c r="IV10" s="68">
        <v>3</v>
      </c>
    </row>
    <row r="11" spans="1:256" ht="12.75" thickBot="1">
      <c r="A11" s="105">
        <v>10</v>
      </c>
      <c r="B11" s="115" t="s">
        <v>137</v>
      </c>
      <c r="C11" s="110" t="s">
        <v>794</v>
      </c>
      <c r="D11" s="90" t="s">
        <v>802</v>
      </c>
      <c r="E11" s="90" t="s">
        <v>794</v>
      </c>
      <c r="F11" s="90" t="s">
        <v>807</v>
      </c>
      <c r="G11" s="90" t="s">
        <v>794</v>
      </c>
      <c r="H11" s="89" t="s">
        <v>796</v>
      </c>
      <c r="I11" s="89" t="s">
        <v>811</v>
      </c>
      <c r="J11" s="90" t="s">
        <v>805</v>
      </c>
      <c r="K11" s="88" t="s">
        <v>801</v>
      </c>
      <c r="L11" s="88" t="s">
        <v>799</v>
      </c>
      <c r="M11" s="90" t="s">
        <v>817</v>
      </c>
      <c r="N11" s="89" t="s">
        <v>811</v>
      </c>
      <c r="O11" s="88" t="s">
        <v>795</v>
      </c>
      <c r="P11" s="90" t="s">
        <v>807</v>
      </c>
      <c r="Q11" s="90" t="s">
        <v>817</v>
      </c>
      <c r="R11" s="88" t="s">
        <v>806</v>
      </c>
      <c r="S11" s="89" t="s">
        <v>811</v>
      </c>
      <c r="T11" s="97" t="s">
        <v>794</v>
      </c>
      <c r="U11" s="82" t="s">
        <v>818</v>
      </c>
      <c r="V11" s="77" t="s">
        <v>804</v>
      </c>
      <c r="W11" s="80" t="s">
        <v>818</v>
      </c>
      <c r="X11" s="79" t="s">
        <v>806</v>
      </c>
      <c r="Y11" s="79" t="s">
        <v>801</v>
      </c>
      <c r="Z11" s="79" t="s">
        <v>799</v>
      </c>
      <c r="AA11" s="79" t="s">
        <v>823</v>
      </c>
      <c r="AB11" s="79" t="s">
        <v>806</v>
      </c>
      <c r="AC11" s="77" t="s">
        <v>802</v>
      </c>
      <c r="AD11" s="79" t="s">
        <v>799</v>
      </c>
      <c r="AE11" s="79" t="s">
        <v>799</v>
      </c>
      <c r="AF11" s="79" t="s">
        <v>797</v>
      </c>
      <c r="AG11" s="79" t="s">
        <v>815</v>
      </c>
      <c r="AH11" s="79" t="s">
        <v>799</v>
      </c>
      <c r="AI11" s="79" t="s">
        <v>799</v>
      </c>
      <c r="AJ11" s="79" t="s">
        <v>799</v>
      </c>
      <c r="AK11" s="80" t="s">
        <v>811</v>
      </c>
      <c r="AL11" s="79" t="s">
        <v>795</v>
      </c>
      <c r="AM11" s="79" t="s">
        <v>799</v>
      </c>
      <c r="AN11" s="79" t="s">
        <v>808</v>
      </c>
      <c r="AO11" s="77" t="s">
        <v>807</v>
      </c>
      <c r="AP11" s="77" t="s">
        <v>800</v>
      </c>
      <c r="AQ11" s="80" t="s">
        <v>796</v>
      </c>
      <c r="AR11" s="79" t="s">
        <v>795</v>
      </c>
      <c r="AS11" s="77" t="s">
        <v>800</v>
      </c>
      <c r="AT11" s="77" t="s">
        <v>805</v>
      </c>
      <c r="AU11" s="77" t="s">
        <v>807</v>
      </c>
      <c r="AV11" s="79" t="s">
        <v>808</v>
      </c>
      <c r="AW11" s="77" t="s">
        <v>807</v>
      </c>
      <c r="AX11" s="79" t="s">
        <v>806</v>
      </c>
      <c r="AY11" s="83" t="s">
        <v>806</v>
      </c>
      <c r="AZ11" s="77" t="s">
        <v>805</v>
      </c>
      <c r="BA11" s="79" t="s">
        <v>799</v>
      </c>
      <c r="BB11" s="85" t="s">
        <v>808</v>
      </c>
      <c r="BC11" s="76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84" t="s">
        <v>808</v>
      </c>
      <c r="CD11" s="77" t="s">
        <v>805</v>
      </c>
      <c r="CE11" s="77" t="s">
        <v>798</v>
      </c>
      <c r="CF11" s="79" t="s">
        <v>799</v>
      </c>
      <c r="CG11" s="77" t="s">
        <v>800</v>
      </c>
      <c r="CH11" s="79" t="s">
        <v>795</v>
      </c>
      <c r="CI11" s="77" t="s">
        <v>800</v>
      </c>
      <c r="CJ11" s="79" t="s">
        <v>823</v>
      </c>
      <c r="CK11" s="79" t="s">
        <v>825</v>
      </c>
      <c r="CL11" s="77" t="s">
        <v>805</v>
      </c>
      <c r="CM11" s="79" t="s">
        <v>808</v>
      </c>
      <c r="CN11" s="77" t="s">
        <v>805</v>
      </c>
      <c r="CO11" s="79" t="s">
        <v>816</v>
      </c>
      <c r="CP11" s="80" t="s">
        <v>811</v>
      </c>
      <c r="CQ11" s="80" t="s">
        <v>821</v>
      </c>
      <c r="CR11" s="77" t="s">
        <v>805</v>
      </c>
      <c r="CS11" s="79" t="s">
        <v>795</v>
      </c>
      <c r="CT11" s="79" t="s">
        <v>806</v>
      </c>
      <c r="CU11" s="79" t="s">
        <v>806</v>
      </c>
      <c r="CV11" s="79" t="s">
        <v>799</v>
      </c>
      <c r="CW11" s="80" t="s">
        <v>818</v>
      </c>
      <c r="CX11" s="79" t="s">
        <v>806</v>
      </c>
      <c r="CY11" s="77" t="s">
        <v>802</v>
      </c>
      <c r="CZ11" s="77" t="s">
        <v>805</v>
      </c>
      <c r="DA11" s="80" t="s">
        <v>818</v>
      </c>
      <c r="DB11" s="79" t="s">
        <v>801</v>
      </c>
      <c r="DC11" s="77" t="s">
        <v>800</v>
      </c>
      <c r="DD11" s="77" t="s">
        <v>814</v>
      </c>
      <c r="DE11" s="77" t="s">
        <v>819</v>
      </c>
      <c r="DF11" s="78" t="s">
        <v>822</v>
      </c>
      <c r="DG11" s="76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8"/>
      <c r="DY11" s="76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8"/>
      <c r="EU11" s="76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8"/>
      <c r="FY11" s="76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8"/>
      <c r="GU11" s="76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8"/>
      <c r="IK11" s="68">
        <v>0</v>
      </c>
      <c r="IL11" s="68">
        <v>2</v>
      </c>
      <c r="IM11" s="68">
        <v>0</v>
      </c>
      <c r="IN11" s="68">
        <v>1</v>
      </c>
      <c r="IO11" s="68"/>
      <c r="IP11" s="68"/>
      <c r="IQ11" s="68">
        <v>3</v>
      </c>
      <c r="IR11" s="68">
        <v>0</v>
      </c>
      <c r="IS11" s="68">
        <v>1</v>
      </c>
      <c r="IT11" s="68">
        <v>2</v>
      </c>
      <c r="IU11" s="68"/>
      <c r="IV11" s="68"/>
    </row>
    <row r="12" spans="1:256" ht="12">
      <c r="A12" s="105">
        <v>11</v>
      </c>
      <c r="B12" s="115" t="s">
        <v>138</v>
      </c>
      <c r="C12" s="132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33"/>
      <c r="S12" s="133"/>
      <c r="T12" s="134"/>
      <c r="U12" s="76" t="s">
        <v>798</v>
      </c>
      <c r="V12" s="77" t="s">
        <v>800</v>
      </c>
      <c r="W12" s="79" t="s">
        <v>799</v>
      </c>
      <c r="X12" s="79" t="s">
        <v>799</v>
      </c>
      <c r="Y12" s="79" t="s">
        <v>816</v>
      </c>
      <c r="Z12" s="77" t="s">
        <v>817</v>
      </c>
      <c r="AA12" s="79" t="s">
        <v>795</v>
      </c>
      <c r="AB12" s="80" t="s">
        <v>796</v>
      </c>
      <c r="AC12" s="77" t="s">
        <v>800</v>
      </c>
      <c r="AD12" s="77" t="s">
        <v>800</v>
      </c>
      <c r="AE12" s="79" t="s">
        <v>815</v>
      </c>
      <c r="AF12" s="77" t="s">
        <v>812</v>
      </c>
      <c r="AG12" s="79" t="s">
        <v>795</v>
      </c>
      <c r="AH12" s="79" t="s">
        <v>806</v>
      </c>
      <c r="AI12" s="79" t="s">
        <v>806</v>
      </c>
      <c r="AJ12" s="80" t="s">
        <v>811</v>
      </c>
      <c r="AK12" s="80" t="s">
        <v>818</v>
      </c>
      <c r="AL12" s="79" t="s">
        <v>806</v>
      </c>
      <c r="AM12" s="79" t="s">
        <v>806</v>
      </c>
      <c r="AN12" s="77" t="s">
        <v>807</v>
      </c>
      <c r="AO12" s="77" t="s">
        <v>794</v>
      </c>
      <c r="AP12" s="79" t="s">
        <v>806</v>
      </c>
      <c r="AQ12" s="79" t="s">
        <v>799</v>
      </c>
      <c r="AR12" s="80" t="s">
        <v>796</v>
      </c>
      <c r="AS12" s="83" t="s">
        <v>806</v>
      </c>
      <c r="AT12" s="79" t="s">
        <v>806</v>
      </c>
      <c r="AU12" s="79" t="s">
        <v>808</v>
      </c>
      <c r="AV12" s="80" t="s">
        <v>796</v>
      </c>
      <c r="AW12" s="83" t="s">
        <v>806</v>
      </c>
      <c r="AX12" s="80" t="s">
        <v>818</v>
      </c>
      <c r="AY12" s="79" t="s">
        <v>806</v>
      </c>
      <c r="AZ12" s="83" t="s">
        <v>806</v>
      </c>
      <c r="BA12" s="79" t="s">
        <v>813</v>
      </c>
      <c r="BB12" s="81" t="s">
        <v>796</v>
      </c>
      <c r="BC12" s="76" t="s">
        <v>800</v>
      </c>
      <c r="BD12" s="79" t="s">
        <v>797</v>
      </c>
      <c r="BE12" s="77" t="s">
        <v>800</v>
      </c>
      <c r="BF12" s="77" t="s">
        <v>807</v>
      </c>
      <c r="BG12" s="80" t="s">
        <v>796</v>
      </c>
      <c r="BH12" s="77" t="s">
        <v>800</v>
      </c>
      <c r="BI12" s="77" t="s">
        <v>798</v>
      </c>
      <c r="BJ12" s="77" t="s">
        <v>805</v>
      </c>
      <c r="BK12" s="79" t="s">
        <v>801</v>
      </c>
      <c r="BL12" s="77" t="s">
        <v>800</v>
      </c>
      <c r="BM12" s="79" t="s">
        <v>808</v>
      </c>
      <c r="BN12" s="80" t="s">
        <v>811</v>
      </c>
      <c r="BO12" s="77" t="s">
        <v>805</v>
      </c>
      <c r="BP12" s="80" t="s">
        <v>811</v>
      </c>
      <c r="BQ12" s="80" t="s">
        <v>796</v>
      </c>
      <c r="BR12" s="79" t="s">
        <v>806</v>
      </c>
      <c r="BS12" s="79" t="s">
        <v>837</v>
      </c>
      <c r="BT12" s="79" t="s">
        <v>799</v>
      </c>
      <c r="BU12" s="77" t="s">
        <v>798</v>
      </c>
      <c r="BV12" s="79" t="s">
        <v>813</v>
      </c>
      <c r="BW12" s="79" t="s">
        <v>806</v>
      </c>
      <c r="BX12" s="80" t="s">
        <v>811</v>
      </c>
      <c r="BY12" s="79" t="s">
        <v>806</v>
      </c>
      <c r="BZ12" s="77" t="s">
        <v>800</v>
      </c>
      <c r="CA12" s="77" t="s">
        <v>800</v>
      </c>
      <c r="CB12" s="81" t="s">
        <v>796</v>
      </c>
      <c r="CC12" s="84" t="s">
        <v>799</v>
      </c>
      <c r="CD12" s="79" t="s">
        <v>806</v>
      </c>
      <c r="CE12" s="80" t="s">
        <v>796</v>
      </c>
      <c r="CF12" s="79" t="s">
        <v>806</v>
      </c>
      <c r="CG12" s="77" t="s">
        <v>800</v>
      </c>
      <c r="CH12" s="77" t="s">
        <v>812</v>
      </c>
      <c r="CI12" s="77" t="s">
        <v>809</v>
      </c>
      <c r="CJ12" s="77" t="s">
        <v>794</v>
      </c>
      <c r="CK12" s="80" t="s">
        <v>841</v>
      </c>
      <c r="CL12" s="77" t="s">
        <v>809</v>
      </c>
      <c r="CM12" s="79" t="s">
        <v>795</v>
      </c>
      <c r="CN12" s="79" t="s">
        <v>806</v>
      </c>
      <c r="CO12" s="79" t="s">
        <v>813</v>
      </c>
      <c r="CP12" s="79" t="s">
        <v>797</v>
      </c>
      <c r="CQ12" s="77" t="s">
        <v>800</v>
      </c>
      <c r="CR12" s="77" t="s">
        <v>805</v>
      </c>
      <c r="CS12" s="77" t="s">
        <v>794</v>
      </c>
      <c r="CT12" s="80" t="s">
        <v>796</v>
      </c>
      <c r="CU12" s="79" t="s">
        <v>820</v>
      </c>
      <c r="CV12" s="80" t="s">
        <v>796</v>
      </c>
      <c r="CW12" s="77" t="s">
        <v>800</v>
      </c>
      <c r="CX12" s="79" t="s">
        <v>801</v>
      </c>
      <c r="CY12" s="80" t="s">
        <v>811</v>
      </c>
      <c r="CZ12" s="77" t="s">
        <v>822</v>
      </c>
      <c r="DA12" s="79" t="s">
        <v>795</v>
      </c>
      <c r="DB12" s="77" t="s">
        <v>812</v>
      </c>
      <c r="DC12" s="77" t="s">
        <v>800</v>
      </c>
      <c r="DD12" s="79" t="s">
        <v>815</v>
      </c>
      <c r="DE12" s="79" t="s">
        <v>801</v>
      </c>
      <c r="DF12" s="78" t="s">
        <v>822</v>
      </c>
      <c r="DG12" s="76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8"/>
      <c r="DY12" s="76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8"/>
      <c r="EU12" s="76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8"/>
      <c r="FY12" s="76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8"/>
      <c r="GU12" s="76" t="s">
        <v>804</v>
      </c>
      <c r="GV12" s="77" t="s">
        <v>805</v>
      </c>
      <c r="GW12" s="79" t="s">
        <v>823</v>
      </c>
      <c r="GX12" s="79" t="s">
        <v>810</v>
      </c>
      <c r="GY12" s="77" t="s">
        <v>802</v>
      </c>
      <c r="GZ12" s="77" t="s">
        <v>809</v>
      </c>
      <c r="HA12" s="79" t="s">
        <v>825</v>
      </c>
      <c r="HB12" s="77" t="s">
        <v>809</v>
      </c>
      <c r="HC12" s="77" t="s">
        <v>798</v>
      </c>
      <c r="HD12" s="80" t="s">
        <v>796</v>
      </c>
      <c r="HE12" s="77" t="s">
        <v>794</v>
      </c>
      <c r="HF12" s="77" t="s">
        <v>802</v>
      </c>
      <c r="HG12" s="79" t="s">
        <v>810</v>
      </c>
      <c r="HH12" s="77" t="s">
        <v>812</v>
      </c>
      <c r="HI12" s="79" t="s">
        <v>795</v>
      </c>
      <c r="HJ12" s="77" t="s">
        <v>812</v>
      </c>
      <c r="HK12" s="77" t="s">
        <v>809</v>
      </c>
      <c r="HL12" s="77" t="s">
        <v>809</v>
      </c>
      <c r="HM12" s="77" t="s">
        <v>817</v>
      </c>
      <c r="HN12" s="77" t="s">
        <v>794</v>
      </c>
      <c r="HO12" s="80" t="s">
        <v>811</v>
      </c>
      <c r="HP12" s="79" t="s">
        <v>799</v>
      </c>
      <c r="HQ12" s="79" t="s">
        <v>795</v>
      </c>
      <c r="HR12" s="79" t="s">
        <v>844</v>
      </c>
      <c r="HS12" s="77" t="s">
        <v>802</v>
      </c>
      <c r="HT12" s="77" t="s">
        <v>804</v>
      </c>
      <c r="HU12" s="79" t="s">
        <v>801</v>
      </c>
      <c r="HV12" s="77" t="s">
        <v>804</v>
      </c>
      <c r="HW12" s="80" t="s">
        <v>821</v>
      </c>
      <c r="HX12" s="79" t="s">
        <v>823</v>
      </c>
      <c r="HY12" s="77" t="s">
        <v>817</v>
      </c>
      <c r="HZ12" s="77" t="s">
        <v>802</v>
      </c>
      <c r="IA12" s="77" t="s">
        <v>812</v>
      </c>
      <c r="IB12" s="83" t="s">
        <v>806</v>
      </c>
      <c r="IC12" s="77" t="s">
        <v>809</v>
      </c>
      <c r="ID12" s="83" t="s">
        <v>806</v>
      </c>
      <c r="IE12" s="80" t="s">
        <v>796</v>
      </c>
      <c r="IF12" s="79" t="s">
        <v>839</v>
      </c>
      <c r="IG12" s="79" t="s">
        <v>795</v>
      </c>
      <c r="IH12" s="77" t="s">
        <v>809</v>
      </c>
      <c r="II12" s="79" t="s">
        <v>837</v>
      </c>
      <c r="IJ12" s="85" t="s">
        <v>801</v>
      </c>
      <c r="IK12" s="68">
        <v>1</v>
      </c>
      <c r="IL12" s="68">
        <v>3</v>
      </c>
      <c r="IM12" s="68">
        <v>2</v>
      </c>
      <c r="IN12" s="68">
        <v>4</v>
      </c>
      <c r="IO12" s="68"/>
      <c r="IP12" s="68"/>
      <c r="IQ12" s="68">
        <v>2</v>
      </c>
      <c r="IR12" s="68">
        <v>1</v>
      </c>
      <c r="IS12" s="68">
        <v>2</v>
      </c>
      <c r="IT12" s="68">
        <v>2</v>
      </c>
      <c r="IU12" s="68"/>
      <c r="IV12" s="68"/>
    </row>
    <row r="13" spans="1:256" ht="12">
      <c r="A13" s="105">
        <v>12</v>
      </c>
      <c r="B13" s="115" t="s">
        <v>139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22"/>
      <c r="S13" s="122"/>
      <c r="T13" s="129"/>
      <c r="U13" s="104" t="s">
        <v>806</v>
      </c>
      <c r="V13" s="79" t="s">
        <v>797</v>
      </c>
      <c r="W13" s="77" t="s">
        <v>800</v>
      </c>
      <c r="X13" s="77" t="s">
        <v>817</v>
      </c>
      <c r="Y13" s="77" t="s">
        <v>794</v>
      </c>
      <c r="Z13" s="77" t="s">
        <v>805</v>
      </c>
      <c r="AA13" s="77" t="s">
        <v>822</v>
      </c>
      <c r="AB13" s="79" t="s">
        <v>806</v>
      </c>
      <c r="AC13" s="77" t="s">
        <v>800</v>
      </c>
      <c r="AD13" s="77" t="s">
        <v>817</v>
      </c>
      <c r="AE13" s="79" t="s">
        <v>806</v>
      </c>
      <c r="AF13" s="79" t="s">
        <v>826</v>
      </c>
      <c r="AG13" s="77" t="s">
        <v>794</v>
      </c>
      <c r="AH13" s="77" t="s">
        <v>802</v>
      </c>
      <c r="AI13" s="79" t="s">
        <v>801</v>
      </c>
      <c r="AJ13" s="77" t="s">
        <v>798</v>
      </c>
      <c r="AK13" s="79" t="s">
        <v>799</v>
      </c>
      <c r="AL13" s="80" t="s">
        <v>818</v>
      </c>
      <c r="AM13" s="80" t="s">
        <v>811</v>
      </c>
      <c r="AN13" s="79" t="s">
        <v>799</v>
      </c>
      <c r="AO13" s="79" t="s">
        <v>808</v>
      </c>
      <c r="AP13" s="79" t="s">
        <v>806</v>
      </c>
      <c r="AQ13" s="79" t="s">
        <v>795</v>
      </c>
      <c r="AR13" s="77" t="s">
        <v>794</v>
      </c>
      <c r="AS13" s="83" t="s">
        <v>806</v>
      </c>
      <c r="AT13" s="79" t="s">
        <v>806</v>
      </c>
      <c r="AU13" s="77" t="s">
        <v>800</v>
      </c>
      <c r="AV13" s="79" t="s">
        <v>808</v>
      </c>
      <c r="AW13" s="79" t="s">
        <v>806</v>
      </c>
      <c r="AX13" s="80" t="s">
        <v>796</v>
      </c>
      <c r="AY13" s="83" t="s">
        <v>806</v>
      </c>
      <c r="AZ13" s="79" t="s">
        <v>803</v>
      </c>
      <c r="BA13" s="77" t="s">
        <v>805</v>
      </c>
      <c r="BB13" s="85" t="s">
        <v>808</v>
      </c>
      <c r="BC13" s="76" t="s">
        <v>800</v>
      </c>
      <c r="BD13" s="77" t="s">
        <v>800</v>
      </c>
      <c r="BE13" s="77" t="s">
        <v>794</v>
      </c>
      <c r="BF13" s="77" t="s">
        <v>807</v>
      </c>
      <c r="BG13" s="79" t="s">
        <v>799</v>
      </c>
      <c r="BH13" s="79" t="s">
        <v>795</v>
      </c>
      <c r="BI13" s="79" t="s">
        <v>795</v>
      </c>
      <c r="BJ13" s="80" t="s">
        <v>796</v>
      </c>
      <c r="BK13" s="77" t="s">
        <v>802</v>
      </c>
      <c r="BL13" s="77" t="s">
        <v>798</v>
      </c>
      <c r="BM13" s="80" t="s">
        <v>811</v>
      </c>
      <c r="BN13" s="80" t="s">
        <v>811</v>
      </c>
      <c r="BO13" s="77" t="s">
        <v>805</v>
      </c>
      <c r="BP13" s="77" t="s">
        <v>804</v>
      </c>
      <c r="BQ13" s="77" t="s">
        <v>800</v>
      </c>
      <c r="BR13" s="79" t="s">
        <v>795</v>
      </c>
      <c r="BS13" s="79" t="s">
        <v>820</v>
      </c>
      <c r="BT13" s="77" t="s">
        <v>807</v>
      </c>
      <c r="BU13" s="77" t="s">
        <v>800</v>
      </c>
      <c r="BV13" s="77" t="s">
        <v>805</v>
      </c>
      <c r="BW13" s="79" t="s">
        <v>808</v>
      </c>
      <c r="BX13" s="80" t="s">
        <v>811</v>
      </c>
      <c r="BY13" s="77" t="s">
        <v>802</v>
      </c>
      <c r="BZ13" s="77" t="s">
        <v>840</v>
      </c>
      <c r="CA13" s="79" t="s">
        <v>799</v>
      </c>
      <c r="CB13" s="78" t="s">
        <v>805</v>
      </c>
      <c r="CC13" s="84" t="s">
        <v>808</v>
      </c>
      <c r="CD13" s="80" t="s">
        <v>796</v>
      </c>
      <c r="CE13" s="80" t="s">
        <v>811</v>
      </c>
      <c r="CF13" s="77" t="s">
        <v>805</v>
      </c>
      <c r="CG13" s="80" t="s">
        <v>796</v>
      </c>
      <c r="CH13" s="79" t="s">
        <v>808</v>
      </c>
      <c r="CI13" s="77" t="s">
        <v>814</v>
      </c>
      <c r="CJ13" s="80" t="s">
        <v>821</v>
      </c>
      <c r="CK13" s="77" t="s">
        <v>800</v>
      </c>
      <c r="CL13" s="79" t="s">
        <v>810</v>
      </c>
      <c r="CM13" s="80" t="s">
        <v>796</v>
      </c>
      <c r="CN13" s="80" t="s">
        <v>796</v>
      </c>
      <c r="CO13" s="80" t="s">
        <v>796</v>
      </c>
      <c r="CP13" s="77" t="s">
        <v>802</v>
      </c>
      <c r="CQ13" s="80" t="s">
        <v>821</v>
      </c>
      <c r="CR13" s="80" t="s">
        <v>796</v>
      </c>
      <c r="CS13" s="77" t="s">
        <v>794</v>
      </c>
      <c r="CT13" s="77" t="s">
        <v>807</v>
      </c>
      <c r="CU13" s="79" t="s">
        <v>842</v>
      </c>
      <c r="CV13" s="79" t="s">
        <v>808</v>
      </c>
      <c r="CW13" s="80" t="s">
        <v>796</v>
      </c>
      <c r="CX13" s="77" t="s">
        <v>809</v>
      </c>
      <c r="CY13" s="80" t="s">
        <v>796</v>
      </c>
      <c r="CZ13" s="79" t="s">
        <v>808</v>
      </c>
      <c r="DA13" s="77" t="s">
        <v>794</v>
      </c>
      <c r="DB13" s="77" t="s">
        <v>802</v>
      </c>
      <c r="DC13" s="80" t="s">
        <v>811</v>
      </c>
      <c r="DD13" s="80" t="s">
        <v>796</v>
      </c>
      <c r="DE13" s="77" t="s">
        <v>802</v>
      </c>
      <c r="DF13" s="85" t="s">
        <v>823</v>
      </c>
      <c r="DG13" s="76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8"/>
      <c r="DY13" s="76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8"/>
      <c r="EU13" s="76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8"/>
      <c r="FY13" s="76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8"/>
      <c r="GU13" s="76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8"/>
      <c r="IK13" s="68">
        <v>1</v>
      </c>
      <c r="IL13" s="68">
        <v>2</v>
      </c>
      <c r="IM13" s="68">
        <v>1</v>
      </c>
      <c r="IN13" s="68">
        <v>0</v>
      </c>
      <c r="IO13" s="68"/>
      <c r="IP13" s="68"/>
      <c r="IQ13" s="68">
        <v>1</v>
      </c>
      <c r="IR13" s="68">
        <v>2</v>
      </c>
      <c r="IS13" s="68">
        <v>3</v>
      </c>
      <c r="IT13" s="68">
        <v>1</v>
      </c>
      <c r="IU13" s="68"/>
      <c r="IV13" s="68"/>
    </row>
    <row r="14" spans="1:256" ht="12">
      <c r="A14" s="105">
        <v>13</v>
      </c>
      <c r="B14" s="115" t="s">
        <v>124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22"/>
      <c r="S14" s="122"/>
      <c r="T14" s="129"/>
      <c r="U14" s="84" t="s">
        <v>806</v>
      </c>
      <c r="V14" s="77" t="s">
        <v>800</v>
      </c>
      <c r="W14" s="77" t="s">
        <v>807</v>
      </c>
      <c r="X14" s="80" t="s">
        <v>796</v>
      </c>
      <c r="Y14" s="80" t="s">
        <v>818</v>
      </c>
      <c r="Z14" s="79" t="s">
        <v>799</v>
      </c>
      <c r="AA14" s="77" t="s">
        <v>794</v>
      </c>
      <c r="AB14" s="80" t="s">
        <v>796</v>
      </c>
      <c r="AC14" s="79" t="s">
        <v>795</v>
      </c>
      <c r="AD14" s="79" t="s">
        <v>816</v>
      </c>
      <c r="AE14" s="77" t="s">
        <v>814</v>
      </c>
      <c r="AF14" s="77" t="s">
        <v>807</v>
      </c>
      <c r="AG14" s="79" t="s">
        <v>808</v>
      </c>
      <c r="AH14" s="80" t="s">
        <v>811</v>
      </c>
      <c r="AI14" s="79" t="s">
        <v>815</v>
      </c>
      <c r="AJ14" s="77" t="s">
        <v>800</v>
      </c>
      <c r="AK14" s="77" t="s">
        <v>800</v>
      </c>
      <c r="AL14" s="79" t="s">
        <v>799</v>
      </c>
      <c r="AM14" s="77" t="s">
        <v>800</v>
      </c>
      <c r="AN14" s="79" t="s">
        <v>806</v>
      </c>
      <c r="AO14" s="80" t="s">
        <v>811</v>
      </c>
      <c r="AP14" s="77" t="s">
        <v>805</v>
      </c>
      <c r="AQ14" s="79" t="s">
        <v>808</v>
      </c>
      <c r="AR14" s="80" t="s">
        <v>796</v>
      </c>
      <c r="AS14" s="77" t="s">
        <v>800</v>
      </c>
      <c r="AT14" s="79" t="s">
        <v>799</v>
      </c>
      <c r="AU14" s="80" t="s">
        <v>796</v>
      </c>
      <c r="AV14" s="79" t="s">
        <v>801</v>
      </c>
      <c r="AW14" s="77" t="s">
        <v>805</v>
      </c>
      <c r="AX14" s="77" t="s">
        <v>805</v>
      </c>
      <c r="AY14" s="83" t="s">
        <v>806</v>
      </c>
      <c r="AZ14" s="79" t="s">
        <v>808</v>
      </c>
      <c r="BA14" s="77" t="s">
        <v>800</v>
      </c>
      <c r="BB14" s="99" t="s">
        <v>806</v>
      </c>
      <c r="BC14" s="76" t="s">
        <v>798</v>
      </c>
      <c r="BD14" s="79" t="s">
        <v>795</v>
      </c>
      <c r="BE14" s="77" t="s">
        <v>800</v>
      </c>
      <c r="BF14" s="80" t="s">
        <v>818</v>
      </c>
      <c r="BG14" s="77" t="s">
        <v>798</v>
      </c>
      <c r="BH14" s="77" t="s">
        <v>807</v>
      </c>
      <c r="BI14" s="80" t="s">
        <v>796</v>
      </c>
      <c r="BJ14" s="79" t="s">
        <v>799</v>
      </c>
      <c r="BK14" s="80" t="s">
        <v>818</v>
      </c>
      <c r="BL14" s="80" t="s">
        <v>796</v>
      </c>
      <c r="BM14" s="79" t="s">
        <v>799</v>
      </c>
      <c r="BN14" s="79" t="s">
        <v>799</v>
      </c>
      <c r="BO14" s="80" t="s">
        <v>796</v>
      </c>
      <c r="BP14" s="77" t="s">
        <v>794</v>
      </c>
      <c r="BQ14" s="80" t="s">
        <v>796</v>
      </c>
      <c r="BR14" s="77" t="s">
        <v>794</v>
      </c>
      <c r="BS14" s="77" t="s">
        <v>800</v>
      </c>
      <c r="BT14" s="77" t="s">
        <v>807</v>
      </c>
      <c r="BU14" s="77" t="s">
        <v>805</v>
      </c>
      <c r="BV14" s="79" t="s">
        <v>799</v>
      </c>
      <c r="BW14" s="79" t="s">
        <v>795</v>
      </c>
      <c r="BX14" s="79" t="s">
        <v>808</v>
      </c>
      <c r="BY14" s="80" t="s">
        <v>821</v>
      </c>
      <c r="BZ14" s="80" t="s">
        <v>796</v>
      </c>
      <c r="CA14" s="79" t="s">
        <v>801</v>
      </c>
      <c r="CB14" s="81" t="s">
        <v>811</v>
      </c>
      <c r="CC14" s="84" t="s">
        <v>797</v>
      </c>
      <c r="CD14" s="77" t="s">
        <v>805</v>
      </c>
      <c r="CE14" s="80" t="s">
        <v>811</v>
      </c>
      <c r="CF14" s="79" t="s">
        <v>813</v>
      </c>
      <c r="CG14" s="79" t="s">
        <v>795</v>
      </c>
      <c r="CH14" s="79" t="s">
        <v>806</v>
      </c>
      <c r="CI14" s="77" t="s">
        <v>794</v>
      </c>
      <c r="CJ14" s="77" t="s">
        <v>822</v>
      </c>
      <c r="CK14" s="77" t="s">
        <v>794</v>
      </c>
      <c r="CL14" s="79" t="s">
        <v>806</v>
      </c>
      <c r="CM14" s="77" t="s">
        <v>807</v>
      </c>
      <c r="CN14" s="80" t="s">
        <v>796</v>
      </c>
      <c r="CO14" s="77" t="s">
        <v>794</v>
      </c>
      <c r="CP14" s="79" t="s">
        <v>799</v>
      </c>
      <c r="CQ14" s="79" t="s">
        <v>799</v>
      </c>
      <c r="CR14" s="79" t="s">
        <v>799</v>
      </c>
      <c r="CS14" s="79" t="s">
        <v>795</v>
      </c>
      <c r="CT14" s="79" t="s">
        <v>808</v>
      </c>
      <c r="CU14" s="80" t="s">
        <v>811</v>
      </c>
      <c r="CV14" s="80" t="s">
        <v>796</v>
      </c>
      <c r="CW14" s="79" t="s">
        <v>808</v>
      </c>
      <c r="CX14" s="77" t="s">
        <v>814</v>
      </c>
      <c r="CY14" s="79" t="s">
        <v>801</v>
      </c>
      <c r="CZ14" s="80" t="s">
        <v>796</v>
      </c>
      <c r="DA14" s="77" t="s">
        <v>800</v>
      </c>
      <c r="DB14" s="77" t="s">
        <v>814</v>
      </c>
      <c r="DC14" s="77" t="s">
        <v>798</v>
      </c>
      <c r="DD14" s="77" t="s">
        <v>800</v>
      </c>
      <c r="DE14" s="77" t="s">
        <v>807</v>
      </c>
      <c r="DF14" s="78" t="s">
        <v>800</v>
      </c>
      <c r="DG14" s="82" t="s">
        <v>796</v>
      </c>
      <c r="DH14" s="79" t="s">
        <v>795</v>
      </c>
      <c r="DI14" s="79" t="s">
        <v>816</v>
      </c>
      <c r="DJ14" s="77" t="s">
        <v>800</v>
      </c>
      <c r="DK14" s="79" t="s">
        <v>808</v>
      </c>
      <c r="DL14" s="79" t="s">
        <v>806</v>
      </c>
      <c r="DM14" s="80" t="s">
        <v>811</v>
      </c>
      <c r="DN14" s="80" t="s">
        <v>818</v>
      </c>
      <c r="DO14" s="80" t="s">
        <v>811</v>
      </c>
      <c r="DP14" s="80" t="s">
        <v>796</v>
      </c>
      <c r="DQ14" s="77" t="s">
        <v>798</v>
      </c>
      <c r="DR14" s="80" t="s">
        <v>796</v>
      </c>
      <c r="DS14" s="77" t="s">
        <v>814</v>
      </c>
      <c r="DT14" s="79" t="s">
        <v>844</v>
      </c>
      <c r="DU14" s="77" t="s">
        <v>800</v>
      </c>
      <c r="DV14" s="80" t="s">
        <v>811</v>
      </c>
      <c r="DW14" s="79" t="s">
        <v>795</v>
      </c>
      <c r="DX14" s="78" t="s">
        <v>794</v>
      </c>
      <c r="DY14" s="84" t="s">
        <v>799</v>
      </c>
      <c r="DZ14" s="77" t="s">
        <v>805</v>
      </c>
      <c r="EA14" s="80" t="s">
        <v>796</v>
      </c>
      <c r="EB14" s="77" t="s">
        <v>800</v>
      </c>
      <c r="EC14" s="79" t="s">
        <v>815</v>
      </c>
      <c r="ED14" s="77" t="s">
        <v>805</v>
      </c>
      <c r="EE14" s="79" t="s">
        <v>808</v>
      </c>
      <c r="EF14" s="80" t="s">
        <v>811</v>
      </c>
      <c r="EG14" s="77" t="s">
        <v>802</v>
      </c>
      <c r="EH14" s="80" t="s">
        <v>796</v>
      </c>
      <c r="EI14" s="80" t="s">
        <v>821</v>
      </c>
      <c r="EJ14" s="77" t="s">
        <v>814</v>
      </c>
      <c r="EK14" s="77" t="s">
        <v>800</v>
      </c>
      <c r="EL14" s="79" t="s">
        <v>806</v>
      </c>
      <c r="EM14" s="79" t="s">
        <v>801</v>
      </c>
      <c r="EN14" s="80" t="s">
        <v>796</v>
      </c>
      <c r="EO14" s="79" t="s">
        <v>810</v>
      </c>
      <c r="EP14" s="77" t="s">
        <v>800</v>
      </c>
      <c r="EQ14" s="79" t="s">
        <v>799</v>
      </c>
      <c r="ER14" s="77" t="s">
        <v>814</v>
      </c>
      <c r="ES14" s="79" t="s">
        <v>820</v>
      </c>
      <c r="ET14" s="78" t="s">
        <v>805</v>
      </c>
      <c r="EU14" s="82" t="s">
        <v>818</v>
      </c>
      <c r="EV14" s="79" t="s">
        <v>808</v>
      </c>
      <c r="EW14" s="77" t="s">
        <v>800</v>
      </c>
      <c r="EX14" s="79" t="s">
        <v>808</v>
      </c>
      <c r="EY14" s="77" t="s">
        <v>800</v>
      </c>
      <c r="EZ14" s="77" t="s">
        <v>805</v>
      </c>
      <c r="FA14" s="79" t="s">
        <v>813</v>
      </c>
      <c r="FB14" s="80" t="s">
        <v>811</v>
      </c>
      <c r="FC14" s="80" t="s">
        <v>818</v>
      </c>
      <c r="FD14" s="79" t="s">
        <v>815</v>
      </c>
      <c r="FE14" s="77" t="s">
        <v>800</v>
      </c>
      <c r="FF14" s="77" t="s">
        <v>800</v>
      </c>
      <c r="FG14" s="77" t="s">
        <v>798</v>
      </c>
      <c r="FH14" s="79" t="s">
        <v>797</v>
      </c>
      <c r="FI14" s="79" t="s">
        <v>799</v>
      </c>
      <c r="FJ14" s="79" t="s">
        <v>806</v>
      </c>
      <c r="FK14" s="77" t="s">
        <v>817</v>
      </c>
      <c r="FL14" s="79" t="s">
        <v>808</v>
      </c>
      <c r="FM14" s="80" t="s">
        <v>811</v>
      </c>
      <c r="FN14" s="77" t="s">
        <v>798</v>
      </c>
      <c r="FO14" s="77" t="s">
        <v>805</v>
      </c>
      <c r="FP14" s="77" t="s">
        <v>802</v>
      </c>
      <c r="FQ14" s="79" t="s">
        <v>808</v>
      </c>
      <c r="FR14" s="79" t="s">
        <v>799</v>
      </c>
      <c r="FS14" s="77" t="s">
        <v>800</v>
      </c>
      <c r="FT14" s="79" t="s">
        <v>808</v>
      </c>
      <c r="FU14" s="77" t="s">
        <v>814</v>
      </c>
      <c r="FV14" s="79" t="s">
        <v>799</v>
      </c>
      <c r="FW14" s="79" t="s">
        <v>795</v>
      </c>
      <c r="FX14" s="78" t="s">
        <v>805</v>
      </c>
      <c r="FY14" s="84" t="s">
        <v>813</v>
      </c>
      <c r="FZ14" s="77" t="s">
        <v>822</v>
      </c>
      <c r="GA14" s="79" t="s">
        <v>825</v>
      </c>
      <c r="GB14" s="77" t="s">
        <v>802</v>
      </c>
      <c r="GC14" s="77" t="s">
        <v>794</v>
      </c>
      <c r="GD14" s="80" t="s">
        <v>796</v>
      </c>
      <c r="GE14" s="77" t="s">
        <v>794</v>
      </c>
      <c r="GF14" s="79" t="s">
        <v>808</v>
      </c>
      <c r="GG14" s="80" t="s">
        <v>811</v>
      </c>
      <c r="GH14" s="79" t="s">
        <v>808</v>
      </c>
      <c r="GI14" s="79" t="s">
        <v>799</v>
      </c>
      <c r="GJ14" s="77" t="s">
        <v>807</v>
      </c>
      <c r="GK14" s="79" t="s">
        <v>808</v>
      </c>
      <c r="GL14" s="77" t="s">
        <v>819</v>
      </c>
      <c r="GM14" s="79" t="s">
        <v>801</v>
      </c>
      <c r="GN14" s="79" t="s">
        <v>797</v>
      </c>
      <c r="GO14" s="79" t="s">
        <v>801</v>
      </c>
      <c r="GP14" s="77" t="s">
        <v>802</v>
      </c>
      <c r="GQ14" s="79" t="s">
        <v>815</v>
      </c>
      <c r="GR14" s="77" t="s">
        <v>794</v>
      </c>
      <c r="GS14" s="77" t="s">
        <v>807</v>
      </c>
      <c r="GT14" s="81" t="s">
        <v>821</v>
      </c>
      <c r="GU14" s="76" t="s">
        <v>805</v>
      </c>
      <c r="GV14" s="79" t="s">
        <v>806</v>
      </c>
      <c r="GW14" s="79" t="s">
        <v>806</v>
      </c>
      <c r="GX14" s="79" t="s">
        <v>799</v>
      </c>
      <c r="GY14" s="79" t="s">
        <v>808</v>
      </c>
      <c r="GZ14" s="77" t="s">
        <v>800</v>
      </c>
      <c r="HA14" s="77" t="s">
        <v>807</v>
      </c>
      <c r="HB14" s="77" t="s">
        <v>802</v>
      </c>
      <c r="HC14" s="80" t="s">
        <v>818</v>
      </c>
      <c r="HD14" s="80" t="s">
        <v>796</v>
      </c>
      <c r="HE14" s="77" t="s">
        <v>812</v>
      </c>
      <c r="HF14" s="79" t="s">
        <v>808</v>
      </c>
      <c r="HG14" s="79" t="s">
        <v>799</v>
      </c>
      <c r="HH14" s="79" t="s">
        <v>799</v>
      </c>
      <c r="HI14" s="80" t="s">
        <v>796</v>
      </c>
      <c r="HJ14" s="79" t="s">
        <v>801</v>
      </c>
      <c r="HK14" s="79" t="s">
        <v>815</v>
      </c>
      <c r="HL14" s="79" t="s">
        <v>806</v>
      </c>
      <c r="HM14" s="77" t="s">
        <v>800</v>
      </c>
      <c r="HN14" s="80" t="s">
        <v>818</v>
      </c>
      <c r="HO14" s="80" t="s">
        <v>811</v>
      </c>
      <c r="HP14" s="79" t="s">
        <v>795</v>
      </c>
      <c r="HQ14" s="77" t="s">
        <v>807</v>
      </c>
      <c r="HR14" s="77" t="s">
        <v>809</v>
      </c>
      <c r="HS14" s="79" t="s">
        <v>808</v>
      </c>
      <c r="HT14" s="77" t="s">
        <v>807</v>
      </c>
      <c r="HU14" s="80" t="s">
        <v>796</v>
      </c>
      <c r="HV14" s="79" t="s">
        <v>795</v>
      </c>
      <c r="HW14" s="77" t="s">
        <v>805</v>
      </c>
      <c r="HX14" s="77" t="s">
        <v>800</v>
      </c>
      <c r="HY14" s="77" t="s">
        <v>814</v>
      </c>
      <c r="HZ14" s="80" t="s">
        <v>796</v>
      </c>
      <c r="IA14" s="79" t="s">
        <v>799</v>
      </c>
      <c r="IB14" s="77" t="s">
        <v>802</v>
      </c>
      <c r="IC14" s="79" t="s">
        <v>799</v>
      </c>
      <c r="ID14" s="79" t="s">
        <v>795</v>
      </c>
      <c r="IE14" s="79" t="s">
        <v>816</v>
      </c>
      <c r="IF14" s="79" t="s">
        <v>797</v>
      </c>
      <c r="IG14" s="80" t="s">
        <v>811</v>
      </c>
      <c r="IH14" s="79" t="s">
        <v>806</v>
      </c>
      <c r="II14" s="77" t="s">
        <v>800</v>
      </c>
      <c r="IJ14" s="78" t="s">
        <v>802</v>
      </c>
      <c r="IK14" s="68">
        <v>0</v>
      </c>
      <c r="IL14" s="68">
        <v>2</v>
      </c>
      <c r="IM14" s="68">
        <v>1</v>
      </c>
      <c r="IN14" s="68">
        <v>1</v>
      </c>
      <c r="IO14" s="68">
        <v>3</v>
      </c>
      <c r="IP14" s="68">
        <v>4</v>
      </c>
      <c r="IQ14" s="68">
        <v>0</v>
      </c>
      <c r="IR14" s="68">
        <v>2</v>
      </c>
      <c r="IS14" s="68">
        <v>1</v>
      </c>
      <c r="IT14" s="68">
        <v>3</v>
      </c>
      <c r="IU14" s="68">
        <v>2</v>
      </c>
      <c r="IV14" s="68">
        <v>3</v>
      </c>
    </row>
    <row r="15" spans="1:256" ht="12">
      <c r="A15" s="105">
        <v>14</v>
      </c>
      <c r="B15" s="115" t="s">
        <v>140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22"/>
      <c r="S15" s="122"/>
      <c r="T15" s="129"/>
      <c r="U15" s="84" t="s">
        <v>799</v>
      </c>
      <c r="V15" s="79" t="s">
        <v>806</v>
      </c>
      <c r="W15" s="79" t="s">
        <v>808</v>
      </c>
      <c r="X15" s="79" t="s">
        <v>799</v>
      </c>
      <c r="Y15" s="80" t="s">
        <v>796</v>
      </c>
      <c r="Z15" s="79" t="s">
        <v>813</v>
      </c>
      <c r="AA15" s="79" t="s">
        <v>801</v>
      </c>
      <c r="AB15" s="80" t="s">
        <v>796</v>
      </c>
      <c r="AC15" s="79" t="s">
        <v>816</v>
      </c>
      <c r="AD15" s="79" t="s">
        <v>815</v>
      </c>
      <c r="AE15" s="79" t="s">
        <v>799</v>
      </c>
      <c r="AF15" s="79" t="s">
        <v>816</v>
      </c>
      <c r="AG15" s="80" t="s">
        <v>811</v>
      </c>
      <c r="AH15" s="77" t="s">
        <v>794</v>
      </c>
      <c r="AI15" s="77" t="s">
        <v>800</v>
      </c>
      <c r="AJ15" s="77" t="s">
        <v>807</v>
      </c>
      <c r="AK15" s="77" t="s">
        <v>800</v>
      </c>
      <c r="AL15" s="80" t="s">
        <v>796</v>
      </c>
      <c r="AM15" s="80" t="s">
        <v>796</v>
      </c>
      <c r="AN15" s="77" t="s">
        <v>805</v>
      </c>
      <c r="AO15" s="77" t="s">
        <v>807</v>
      </c>
      <c r="AP15" s="79" t="s">
        <v>808</v>
      </c>
      <c r="AQ15" s="77" t="s">
        <v>807</v>
      </c>
      <c r="AR15" s="80" t="s">
        <v>811</v>
      </c>
      <c r="AS15" s="77" t="s">
        <v>805</v>
      </c>
      <c r="AT15" s="80" t="s">
        <v>796</v>
      </c>
      <c r="AU15" s="77" t="s">
        <v>807</v>
      </c>
      <c r="AV15" s="79" t="s">
        <v>808</v>
      </c>
      <c r="AW15" s="77" t="s">
        <v>805</v>
      </c>
      <c r="AX15" s="77" t="s">
        <v>800</v>
      </c>
      <c r="AY15" s="80" t="s">
        <v>818</v>
      </c>
      <c r="AZ15" s="83" t="s">
        <v>806</v>
      </c>
      <c r="BA15" s="80" t="s">
        <v>796</v>
      </c>
      <c r="BB15" s="78" t="s">
        <v>807</v>
      </c>
      <c r="BC15" s="84" t="s">
        <v>799</v>
      </c>
      <c r="BD15" s="77" t="s">
        <v>807</v>
      </c>
      <c r="BE15" s="79" t="s">
        <v>808</v>
      </c>
      <c r="BF15" s="80" t="s">
        <v>818</v>
      </c>
      <c r="BG15" s="80" t="s">
        <v>796</v>
      </c>
      <c r="BH15" s="77" t="s">
        <v>794</v>
      </c>
      <c r="BI15" s="77" t="s">
        <v>807</v>
      </c>
      <c r="BJ15" s="80" t="s">
        <v>796</v>
      </c>
      <c r="BK15" s="79" t="s">
        <v>806</v>
      </c>
      <c r="BL15" s="80" t="s">
        <v>796</v>
      </c>
      <c r="BM15" s="80" t="s">
        <v>811</v>
      </c>
      <c r="BN15" s="80" t="s">
        <v>796</v>
      </c>
      <c r="BO15" s="80" t="s">
        <v>811</v>
      </c>
      <c r="BP15" s="80" t="s">
        <v>811</v>
      </c>
      <c r="BQ15" s="77" t="s">
        <v>802</v>
      </c>
      <c r="BR15" s="79" t="s">
        <v>799</v>
      </c>
      <c r="BS15" s="77" t="s">
        <v>819</v>
      </c>
      <c r="BT15" s="77" t="s">
        <v>798</v>
      </c>
      <c r="BU15" s="79" t="s">
        <v>808</v>
      </c>
      <c r="BV15" s="79" t="s">
        <v>808</v>
      </c>
      <c r="BW15" s="80" t="s">
        <v>818</v>
      </c>
      <c r="BX15" s="79" t="s">
        <v>813</v>
      </c>
      <c r="BY15" s="80" t="s">
        <v>821</v>
      </c>
      <c r="BZ15" s="77" t="s">
        <v>807</v>
      </c>
      <c r="CA15" s="79" t="s">
        <v>795</v>
      </c>
      <c r="CB15" s="85" t="s">
        <v>795</v>
      </c>
      <c r="CC15" s="76" t="s">
        <v>800</v>
      </c>
      <c r="CD15" s="80" t="s">
        <v>796</v>
      </c>
      <c r="CE15" s="77" t="s">
        <v>794</v>
      </c>
      <c r="CF15" s="79" t="s">
        <v>806</v>
      </c>
      <c r="CG15" s="77" t="s">
        <v>812</v>
      </c>
      <c r="CH15" s="79" t="s">
        <v>806</v>
      </c>
      <c r="CI15" s="79" t="s">
        <v>799</v>
      </c>
      <c r="CJ15" s="79" t="s">
        <v>806</v>
      </c>
      <c r="CK15" s="80" t="s">
        <v>821</v>
      </c>
      <c r="CL15" s="77" t="s">
        <v>800</v>
      </c>
      <c r="CM15" s="79" t="s">
        <v>808</v>
      </c>
      <c r="CN15" s="79" t="s">
        <v>799</v>
      </c>
      <c r="CO15" s="77" t="s">
        <v>794</v>
      </c>
      <c r="CP15" s="79" t="s">
        <v>806</v>
      </c>
      <c r="CQ15" s="77" t="s">
        <v>807</v>
      </c>
      <c r="CR15" s="79" t="s">
        <v>806</v>
      </c>
      <c r="CS15" s="79" t="s">
        <v>795</v>
      </c>
      <c r="CT15" s="80" t="s">
        <v>796</v>
      </c>
      <c r="CU15" s="77" t="s">
        <v>843</v>
      </c>
      <c r="CV15" s="79" t="s">
        <v>797</v>
      </c>
      <c r="CW15" s="77" t="s">
        <v>807</v>
      </c>
      <c r="CX15" s="80" t="s">
        <v>818</v>
      </c>
      <c r="CY15" s="80" t="s">
        <v>796</v>
      </c>
      <c r="CZ15" s="79" t="s">
        <v>808</v>
      </c>
      <c r="DA15" s="77" t="s">
        <v>807</v>
      </c>
      <c r="DB15" s="79" t="s">
        <v>815</v>
      </c>
      <c r="DC15" s="79" t="s">
        <v>797</v>
      </c>
      <c r="DD15" s="80" t="s">
        <v>796</v>
      </c>
      <c r="DE15" s="79" t="s">
        <v>803</v>
      </c>
      <c r="DF15" s="78" t="s">
        <v>794</v>
      </c>
      <c r="DG15" s="82" t="s">
        <v>796</v>
      </c>
      <c r="DH15" s="79" t="s">
        <v>808</v>
      </c>
      <c r="DI15" s="77" t="s">
        <v>817</v>
      </c>
      <c r="DJ15" s="79" t="s">
        <v>799</v>
      </c>
      <c r="DK15" s="79" t="s">
        <v>813</v>
      </c>
      <c r="DL15" s="80" t="s">
        <v>796</v>
      </c>
      <c r="DM15" s="80" t="s">
        <v>796</v>
      </c>
      <c r="DN15" s="79" t="s">
        <v>808</v>
      </c>
      <c r="DO15" s="79" t="s">
        <v>795</v>
      </c>
      <c r="DP15" s="79" t="s">
        <v>799</v>
      </c>
      <c r="DQ15" s="79" t="s">
        <v>797</v>
      </c>
      <c r="DR15" s="80" t="s">
        <v>796</v>
      </c>
      <c r="DS15" s="79" t="s">
        <v>806</v>
      </c>
      <c r="DT15" s="80" t="s">
        <v>821</v>
      </c>
      <c r="DU15" s="77" t="s">
        <v>805</v>
      </c>
      <c r="DV15" s="77" t="s">
        <v>802</v>
      </c>
      <c r="DW15" s="80" t="s">
        <v>796</v>
      </c>
      <c r="DX15" s="85" t="s">
        <v>801</v>
      </c>
      <c r="DY15" s="82" t="s">
        <v>818</v>
      </c>
      <c r="DZ15" s="79" t="s">
        <v>797</v>
      </c>
      <c r="EA15" s="77" t="s">
        <v>798</v>
      </c>
      <c r="EB15" s="79" t="s">
        <v>808</v>
      </c>
      <c r="EC15" s="79" t="s">
        <v>808</v>
      </c>
      <c r="ED15" s="77" t="s">
        <v>794</v>
      </c>
      <c r="EE15" s="79" t="s">
        <v>813</v>
      </c>
      <c r="EF15" s="77" t="s">
        <v>798</v>
      </c>
      <c r="EG15" s="79" t="s">
        <v>799</v>
      </c>
      <c r="EH15" s="80" t="s">
        <v>796</v>
      </c>
      <c r="EI15" s="79" t="s">
        <v>806</v>
      </c>
      <c r="EJ15" s="79" t="s">
        <v>799</v>
      </c>
      <c r="EK15" s="77" t="s">
        <v>794</v>
      </c>
      <c r="EL15" s="80" t="s">
        <v>818</v>
      </c>
      <c r="EM15" s="80" t="s">
        <v>796</v>
      </c>
      <c r="EN15" s="79" t="s">
        <v>806</v>
      </c>
      <c r="EO15" s="79" t="s">
        <v>813</v>
      </c>
      <c r="EP15" s="79" t="s">
        <v>797</v>
      </c>
      <c r="EQ15" s="77" t="s">
        <v>805</v>
      </c>
      <c r="ER15" s="79" t="s">
        <v>799</v>
      </c>
      <c r="ES15" s="77" t="s">
        <v>819</v>
      </c>
      <c r="ET15" s="78" t="s">
        <v>814</v>
      </c>
      <c r="EU15" s="84" t="s">
        <v>806</v>
      </c>
      <c r="EV15" s="77" t="s">
        <v>800</v>
      </c>
      <c r="EW15" s="79" t="s">
        <v>799</v>
      </c>
      <c r="EX15" s="79" t="s">
        <v>801</v>
      </c>
      <c r="EY15" s="77" t="s">
        <v>805</v>
      </c>
      <c r="EZ15" s="77" t="s">
        <v>807</v>
      </c>
      <c r="FA15" s="77" t="s">
        <v>805</v>
      </c>
      <c r="FB15" s="80" t="s">
        <v>811</v>
      </c>
      <c r="FC15" s="80" t="s">
        <v>796</v>
      </c>
      <c r="FD15" s="80" t="s">
        <v>796</v>
      </c>
      <c r="FE15" s="79" t="s">
        <v>806</v>
      </c>
      <c r="FF15" s="77" t="s">
        <v>800</v>
      </c>
      <c r="FG15" s="80" t="s">
        <v>796</v>
      </c>
      <c r="FH15" s="80" t="s">
        <v>796</v>
      </c>
      <c r="FI15" s="80" t="s">
        <v>818</v>
      </c>
      <c r="FJ15" s="79" t="s">
        <v>806</v>
      </c>
      <c r="FK15" s="80" t="s">
        <v>811</v>
      </c>
      <c r="FL15" s="77" t="s">
        <v>807</v>
      </c>
      <c r="FM15" s="80" t="s">
        <v>818</v>
      </c>
      <c r="FN15" s="77" t="s">
        <v>800</v>
      </c>
      <c r="FO15" s="77" t="s">
        <v>809</v>
      </c>
      <c r="FP15" s="79" t="s">
        <v>799</v>
      </c>
      <c r="FQ15" s="77" t="s">
        <v>807</v>
      </c>
      <c r="FR15" s="79" t="s">
        <v>797</v>
      </c>
      <c r="FS15" s="80" t="s">
        <v>796</v>
      </c>
      <c r="FT15" s="79" t="s">
        <v>797</v>
      </c>
      <c r="FU15" s="79" t="s">
        <v>808</v>
      </c>
      <c r="FV15" s="77" t="s">
        <v>807</v>
      </c>
      <c r="FW15" s="79" t="s">
        <v>799</v>
      </c>
      <c r="FX15" s="85" t="s">
        <v>799</v>
      </c>
      <c r="FY15" s="76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8"/>
      <c r="GU15" s="76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8"/>
      <c r="IK15" s="68">
        <v>2</v>
      </c>
      <c r="IL15" s="68">
        <v>2</v>
      </c>
      <c r="IM15" s="68">
        <v>1</v>
      </c>
      <c r="IN15" s="68">
        <v>4</v>
      </c>
      <c r="IO15" s="68">
        <v>4</v>
      </c>
      <c r="IP15" s="68">
        <v>2</v>
      </c>
      <c r="IQ15" s="68">
        <v>0</v>
      </c>
      <c r="IR15" s="68">
        <v>0</v>
      </c>
      <c r="IS15" s="68">
        <v>2</v>
      </c>
      <c r="IT15" s="68">
        <v>1</v>
      </c>
      <c r="IU15" s="68">
        <v>3</v>
      </c>
      <c r="IV15" s="68">
        <v>2</v>
      </c>
    </row>
    <row r="16" spans="1:256" ht="12">
      <c r="A16" s="105">
        <v>15</v>
      </c>
      <c r="B16" s="115" t="s">
        <v>141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22"/>
      <c r="S16" s="122"/>
      <c r="T16" s="129"/>
      <c r="U16" s="84" t="s">
        <v>795</v>
      </c>
      <c r="V16" s="79" t="s">
        <v>803</v>
      </c>
      <c r="W16" s="79" t="s">
        <v>799</v>
      </c>
      <c r="X16" s="77" t="s">
        <v>798</v>
      </c>
      <c r="Y16" s="77" t="s">
        <v>800</v>
      </c>
      <c r="Z16" s="77" t="s">
        <v>800</v>
      </c>
      <c r="AA16" s="79" t="s">
        <v>799</v>
      </c>
      <c r="AB16" s="77" t="s">
        <v>805</v>
      </c>
      <c r="AC16" s="77" t="s">
        <v>817</v>
      </c>
      <c r="AD16" s="77" t="s">
        <v>794</v>
      </c>
      <c r="AE16" s="79" t="s">
        <v>797</v>
      </c>
      <c r="AF16" s="77" t="s">
        <v>827</v>
      </c>
      <c r="AG16" s="80" t="s">
        <v>811</v>
      </c>
      <c r="AH16" s="77" t="s">
        <v>800</v>
      </c>
      <c r="AI16" s="77" t="s">
        <v>814</v>
      </c>
      <c r="AJ16" s="79" t="s">
        <v>799</v>
      </c>
      <c r="AK16" s="77" t="s">
        <v>800</v>
      </c>
      <c r="AL16" s="80" t="s">
        <v>796</v>
      </c>
      <c r="AM16" s="77" t="s">
        <v>794</v>
      </c>
      <c r="AN16" s="77" t="s">
        <v>800</v>
      </c>
      <c r="AO16" s="79" t="s">
        <v>797</v>
      </c>
      <c r="AP16" s="77" t="s">
        <v>805</v>
      </c>
      <c r="AQ16" s="79" t="s">
        <v>801</v>
      </c>
      <c r="AR16" s="79" t="s">
        <v>806</v>
      </c>
      <c r="AS16" s="80" t="s">
        <v>796</v>
      </c>
      <c r="AT16" s="79" t="s">
        <v>808</v>
      </c>
      <c r="AU16" s="77" t="s">
        <v>807</v>
      </c>
      <c r="AV16" s="77" t="s">
        <v>805</v>
      </c>
      <c r="AW16" s="79" t="s">
        <v>808</v>
      </c>
      <c r="AX16" s="79" t="s">
        <v>806</v>
      </c>
      <c r="AY16" s="79" t="s">
        <v>806</v>
      </c>
      <c r="AZ16" s="77" t="s">
        <v>807</v>
      </c>
      <c r="BA16" s="80" t="s">
        <v>796</v>
      </c>
      <c r="BB16" s="85" t="s">
        <v>799</v>
      </c>
      <c r="BC16" s="76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8"/>
      <c r="CC16" s="76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8"/>
      <c r="DG16" s="76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8"/>
      <c r="DY16" s="76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8"/>
      <c r="EU16" s="76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8"/>
      <c r="FY16" s="76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8"/>
      <c r="GU16" s="84" t="s">
        <v>797</v>
      </c>
      <c r="GV16" s="80" t="s">
        <v>811</v>
      </c>
      <c r="GW16" s="79" t="s">
        <v>820</v>
      </c>
      <c r="GX16" s="77" t="s">
        <v>794</v>
      </c>
      <c r="GY16" s="79" t="s">
        <v>816</v>
      </c>
      <c r="GZ16" s="79" t="s">
        <v>795</v>
      </c>
      <c r="HA16" s="77" t="s">
        <v>800</v>
      </c>
      <c r="HB16" s="77" t="s">
        <v>814</v>
      </c>
      <c r="HC16" s="77" t="s">
        <v>794</v>
      </c>
      <c r="HD16" s="77" t="s">
        <v>800</v>
      </c>
      <c r="HE16" s="79" t="s">
        <v>806</v>
      </c>
      <c r="HF16" s="79" t="s">
        <v>799</v>
      </c>
      <c r="HG16" s="77" t="s">
        <v>809</v>
      </c>
      <c r="HH16" s="79" t="s">
        <v>806</v>
      </c>
      <c r="HI16" s="77" t="s">
        <v>800</v>
      </c>
      <c r="HJ16" s="80" t="s">
        <v>811</v>
      </c>
      <c r="HK16" s="77" t="s">
        <v>794</v>
      </c>
      <c r="HL16" s="77" t="s">
        <v>794</v>
      </c>
      <c r="HM16" s="79" t="s">
        <v>799</v>
      </c>
      <c r="HN16" s="80" t="s">
        <v>818</v>
      </c>
      <c r="HO16" s="77" t="s">
        <v>800</v>
      </c>
      <c r="HP16" s="79" t="s">
        <v>799</v>
      </c>
      <c r="HQ16" s="77" t="s">
        <v>800</v>
      </c>
      <c r="HR16" s="80" t="s">
        <v>796</v>
      </c>
      <c r="HS16" s="80" t="s">
        <v>796</v>
      </c>
      <c r="HT16" s="79" t="s">
        <v>806</v>
      </c>
      <c r="HU16" s="77" t="s">
        <v>794</v>
      </c>
      <c r="HV16" s="80" t="s">
        <v>821</v>
      </c>
      <c r="HW16" s="77" t="s">
        <v>798</v>
      </c>
      <c r="HX16" s="79" t="s">
        <v>813</v>
      </c>
      <c r="HY16" s="80" t="s">
        <v>811</v>
      </c>
      <c r="HZ16" s="79" t="s">
        <v>799</v>
      </c>
      <c r="IA16" s="77" t="s">
        <v>794</v>
      </c>
      <c r="IB16" s="86" t="s">
        <v>805</v>
      </c>
      <c r="IC16" s="86" t="s">
        <v>805</v>
      </c>
      <c r="ID16" s="79" t="s">
        <v>801</v>
      </c>
      <c r="IE16" s="79" t="s">
        <v>799</v>
      </c>
      <c r="IF16" s="79" t="s">
        <v>795</v>
      </c>
      <c r="IG16" s="80" t="s">
        <v>796</v>
      </c>
      <c r="IH16" s="79" t="s">
        <v>795</v>
      </c>
      <c r="II16" s="79" t="s">
        <v>799</v>
      </c>
      <c r="IJ16" s="78" t="s">
        <v>800</v>
      </c>
      <c r="IK16" s="68">
        <v>1</v>
      </c>
      <c r="IL16" s="68">
        <v>2</v>
      </c>
      <c r="IM16" s="68"/>
      <c r="IN16" s="68"/>
      <c r="IO16" s="68"/>
      <c r="IP16" s="68"/>
      <c r="IQ16" s="68">
        <v>2</v>
      </c>
      <c r="IR16" s="68">
        <v>2</v>
      </c>
      <c r="IS16" s="68"/>
      <c r="IT16" s="68"/>
      <c r="IU16" s="68"/>
      <c r="IV16" s="68"/>
    </row>
    <row r="17" spans="1:256" ht="12">
      <c r="A17" s="105">
        <v>16</v>
      </c>
      <c r="B17" s="115" t="s">
        <v>142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122"/>
      <c r="S17" s="122"/>
      <c r="T17" s="129"/>
      <c r="U17" s="76" t="s">
        <v>805</v>
      </c>
      <c r="V17" s="77" t="s">
        <v>809</v>
      </c>
      <c r="W17" s="79" t="s">
        <v>799</v>
      </c>
      <c r="X17" s="77" t="s">
        <v>794</v>
      </c>
      <c r="Y17" s="77" t="s">
        <v>802</v>
      </c>
      <c r="Z17" s="80" t="s">
        <v>811</v>
      </c>
      <c r="AA17" s="80" t="s">
        <v>811</v>
      </c>
      <c r="AB17" s="79" t="s">
        <v>810</v>
      </c>
      <c r="AC17" s="77" t="s">
        <v>794</v>
      </c>
      <c r="AD17" s="77" t="s">
        <v>814</v>
      </c>
      <c r="AE17" s="80" t="s">
        <v>796</v>
      </c>
      <c r="AF17" s="77" t="s">
        <v>817</v>
      </c>
      <c r="AG17" s="79" t="s">
        <v>808</v>
      </c>
      <c r="AH17" s="79" t="s">
        <v>801</v>
      </c>
      <c r="AI17" s="77" t="s">
        <v>807</v>
      </c>
      <c r="AJ17" s="77" t="s">
        <v>800</v>
      </c>
      <c r="AK17" s="77" t="s">
        <v>800</v>
      </c>
      <c r="AL17" s="80" t="s">
        <v>811</v>
      </c>
      <c r="AM17" s="80" t="s">
        <v>796</v>
      </c>
      <c r="AN17" s="79" t="s">
        <v>808</v>
      </c>
      <c r="AO17" s="79" t="s">
        <v>795</v>
      </c>
      <c r="AP17" s="79" t="s">
        <v>799</v>
      </c>
      <c r="AQ17" s="79" t="s">
        <v>815</v>
      </c>
      <c r="AR17" s="77" t="s">
        <v>798</v>
      </c>
      <c r="AS17" s="80" t="s">
        <v>796</v>
      </c>
      <c r="AT17" s="79" t="s">
        <v>799</v>
      </c>
      <c r="AU17" s="79" t="s">
        <v>808</v>
      </c>
      <c r="AV17" s="77" t="s">
        <v>800</v>
      </c>
      <c r="AW17" s="79" t="s">
        <v>808</v>
      </c>
      <c r="AX17" s="77" t="s">
        <v>794</v>
      </c>
      <c r="AY17" s="86" t="s">
        <v>805</v>
      </c>
      <c r="AZ17" s="80" t="s">
        <v>811</v>
      </c>
      <c r="BA17" s="80" t="s">
        <v>796</v>
      </c>
      <c r="BB17" s="81" t="s">
        <v>811</v>
      </c>
      <c r="BC17" s="84" t="s">
        <v>799</v>
      </c>
      <c r="BD17" s="77" t="s">
        <v>807</v>
      </c>
      <c r="BE17" s="79" t="s">
        <v>808</v>
      </c>
      <c r="BF17" s="77" t="s">
        <v>800</v>
      </c>
      <c r="BG17" s="80" t="s">
        <v>811</v>
      </c>
      <c r="BH17" s="79" t="s">
        <v>799</v>
      </c>
      <c r="BI17" s="77" t="s">
        <v>794</v>
      </c>
      <c r="BJ17" s="77" t="s">
        <v>800</v>
      </c>
      <c r="BK17" s="77" t="s">
        <v>805</v>
      </c>
      <c r="BL17" s="77" t="s">
        <v>794</v>
      </c>
      <c r="BM17" s="80" t="s">
        <v>796</v>
      </c>
      <c r="BN17" s="77" t="s">
        <v>800</v>
      </c>
      <c r="BO17" s="77" t="s">
        <v>807</v>
      </c>
      <c r="BP17" s="79" t="s">
        <v>803</v>
      </c>
      <c r="BQ17" s="80" t="s">
        <v>796</v>
      </c>
      <c r="BR17" s="79" t="s">
        <v>815</v>
      </c>
      <c r="BS17" s="77" t="s">
        <v>838</v>
      </c>
      <c r="BT17" s="77" t="s">
        <v>802</v>
      </c>
      <c r="BU17" s="80" t="s">
        <v>818</v>
      </c>
      <c r="BV17" s="77" t="s">
        <v>819</v>
      </c>
      <c r="BW17" s="77" t="s">
        <v>794</v>
      </c>
      <c r="BX17" s="77" t="s">
        <v>812</v>
      </c>
      <c r="BY17" s="77" t="s">
        <v>814</v>
      </c>
      <c r="BZ17" s="79" t="s">
        <v>825</v>
      </c>
      <c r="CA17" s="79" t="s">
        <v>801</v>
      </c>
      <c r="CB17" s="85" t="s">
        <v>799</v>
      </c>
      <c r="CC17" s="76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8"/>
      <c r="DG17" s="76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8"/>
      <c r="DY17" s="76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8"/>
      <c r="EU17" s="76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8"/>
      <c r="FY17" s="76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8"/>
      <c r="GU17" s="76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8"/>
      <c r="IK17" s="68">
        <v>0</v>
      </c>
      <c r="IL17" s="68">
        <v>1</v>
      </c>
      <c r="IM17" s="68">
        <v>2</v>
      </c>
      <c r="IN17" s="68"/>
      <c r="IO17" s="68"/>
      <c r="IP17" s="68"/>
      <c r="IQ17" s="68">
        <v>0</v>
      </c>
      <c r="IR17" s="68">
        <v>3</v>
      </c>
      <c r="IS17" s="68">
        <v>4</v>
      </c>
      <c r="IT17" s="68"/>
      <c r="IU17" s="68"/>
      <c r="IV17" s="68"/>
    </row>
    <row r="18" spans="1:256" ht="12">
      <c r="A18" s="105">
        <v>17</v>
      </c>
      <c r="B18" s="115" t="s">
        <v>143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22"/>
      <c r="S18" s="122"/>
      <c r="T18" s="129"/>
      <c r="U18" s="76" t="s">
        <v>800</v>
      </c>
      <c r="V18" s="80" t="s">
        <v>818</v>
      </c>
      <c r="W18" s="77" t="s">
        <v>798</v>
      </c>
      <c r="X18" s="77" t="s">
        <v>802</v>
      </c>
      <c r="Y18" s="79" t="s">
        <v>795</v>
      </c>
      <c r="Z18" s="79" t="s">
        <v>799</v>
      </c>
      <c r="AA18" s="77" t="s">
        <v>802</v>
      </c>
      <c r="AB18" s="77" t="s">
        <v>809</v>
      </c>
      <c r="AC18" s="80" t="s">
        <v>796</v>
      </c>
      <c r="AD18" s="77" t="s">
        <v>824</v>
      </c>
      <c r="AE18" s="77" t="s">
        <v>798</v>
      </c>
      <c r="AF18" s="77" t="s">
        <v>800</v>
      </c>
      <c r="AG18" s="79" t="s">
        <v>799</v>
      </c>
      <c r="AH18" s="79" t="s">
        <v>797</v>
      </c>
      <c r="AI18" s="80" t="s">
        <v>796</v>
      </c>
      <c r="AJ18" s="77" t="s">
        <v>805</v>
      </c>
      <c r="AK18" s="77" t="s">
        <v>800</v>
      </c>
      <c r="AL18" s="77" t="s">
        <v>807</v>
      </c>
      <c r="AM18" s="79" t="s">
        <v>795</v>
      </c>
      <c r="AN18" s="79" t="s">
        <v>815</v>
      </c>
      <c r="AO18" s="79" t="s">
        <v>806</v>
      </c>
      <c r="AP18" s="77" t="s">
        <v>805</v>
      </c>
      <c r="AQ18" s="77" t="s">
        <v>802</v>
      </c>
      <c r="AR18" s="79" t="s">
        <v>801</v>
      </c>
      <c r="AS18" s="80" t="s">
        <v>796</v>
      </c>
      <c r="AT18" s="79" t="s">
        <v>797</v>
      </c>
      <c r="AU18" s="79" t="s">
        <v>808</v>
      </c>
      <c r="AV18" s="77" t="s">
        <v>800</v>
      </c>
      <c r="AW18" s="83" t="s">
        <v>806</v>
      </c>
      <c r="AX18" s="86" t="s">
        <v>805</v>
      </c>
      <c r="AY18" s="86" t="s">
        <v>805</v>
      </c>
      <c r="AZ18" s="86" t="s">
        <v>805</v>
      </c>
      <c r="BA18" s="86" t="s">
        <v>805</v>
      </c>
      <c r="BB18" s="100" t="s">
        <v>805</v>
      </c>
      <c r="BC18" s="76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8"/>
      <c r="CC18" s="76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8"/>
      <c r="DG18" s="76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8"/>
      <c r="DY18" s="76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8"/>
      <c r="EU18" s="76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8"/>
      <c r="FY18" s="76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8"/>
      <c r="GU18" s="76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8"/>
      <c r="IK18" s="68">
        <v>0</v>
      </c>
      <c r="IL18" s="68">
        <v>3</v>
      </c>
      <c r="IM18" s="68"/>
      <c r="IN18" s="68"/>
      <c r="IO18" s="68"/>
      <c r="IP18" s="68"/>
      <c r="IQ18" s="68">
        <v>1</v>
      </c>
      <c r="IR18" s="68">
        <v>1</v>
      </c>
      <c r="IS18" s="68"/>
      <c r="IT18" s="68"/>
      <c r="IU18" s="68"/>
      <c r="IV18" s="68"/>
    </row>
    <row r="19" spans="1:256" ht="12.75" thickBot="1">
      <c r="A19" s="105">
        <v>18</v>
      </c>
      <c r="B19" s="115" t="s">
        <v>144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122"/>
      <c r="S19" s="122"/>
      <c r="T19" s="129"/>
      <c r="U19" s="96" t="s">
        <v>794</v>
      </c>
      <c r="V19" s="90" t="s">
        <v>807</v>
      </c>
      <c r="W19" s="90" t="s">
        <v>798</v>
      </c>
      <c r="X19" s="90" t="s">
        <v>809</v>
      </c>
      <c r="Y19" s="89" t="s">
        <v>821</v>
      </c>
      <c r="Z19" s="90" t="s">
        <v>800</v>
      </c>
      <c r="AA19" s="90" t="s">
        <v>794</v>
      </c>
      <c r="AB19" s="89" t="s">
        <v>796</v>
      </c>
      <c r="AC19" s="90" t="s">
        <v>812</v>
      </c>
      <c r="AD19" s="89" t="s">
        <v>796</v>
      </c>
      <c r="AE19" s="88" t="s">
        <v>797</v>
      </c>
      <c r="AF19" s="90" t="s">
        <v>817</v>
      </c>
      <c r="AG19" s="88" t="s">
        <v>806</v>
      </c>
      <c r="AH19" s="89" t="s">
        <v>821</v>
      </c>
      <c r="AI19" s="90" t="s">
        <v>802</v>
      </c>
      <c r="AJ19" s="89" t="s">
        <v>811</v>
      </c>
      <c r="AK19" s="88" t="s">
        <v>799</v>
      </c>
      <c r="AL19" s="89" t="s">
        <v>796</v>
      </c>
      <c r="AM19" s="88" t="s">
        <v>806</v>
      </c>
      <c r="AN19" s="90" t="s">
        <v>807</v>
      </c>
      <c r="AO19" s="90" t="s">
        <v>798</v>
      </c>
      <c r="AP19" s="90" t="s">
        <v>807</v>
      </c>
      <c r="AQ19" s="89" t="s">
        <v>796</v>
      </c>
      <c r="AR19" s="89" t="s">
        <v>796</v>
      </c>
      <c r="AS19" s="90" t="s">
        <v>807</v>
      </c>
      <c r="AT19" s="88" t="s">
        <v>806</v>
      </c>
      <c r="AU19" s="88" t="s">
        <v>799</v>
      </c>
      <c r="AV19" s="88" t="s">
        <v>806</v>
      </c>
      <c r="AW19" s="101" t="s">
        <v>806</v>
      </c>
      <c r="AX19" s="88" t="s">
        <v>806</v>
      </c>
      <c r="AY19" s="89" t="s">
        <v>818</v>
      </c>
      <c r="AZ19" s="90" t="s">
        <v>804</v>
      </c>
      <c r="BA19" s="90" t="s">
        <v>805</v>
      </c>
      <c r="BB19" s="92" t="s">
        <v>811</v>
      </c>
      <c r="BC19" s="76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8"/>
      <c r="CC19" s="76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8"/>
      <c r="DG19" s="76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8"/>
      <c r="DY19" s="76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8"/>
      <c r="EU19" s="76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8"/>
      <c r="FY19" s="76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8"/>
      <c r="GU19" s="76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8"/>
      <c r="IK19" s="68">
        <v>0</v>
      </c>
      <c r="IL19" s="68">
        <v>1</v>
      </c>
      <c r="IM19" s="68"/>
      <c r="IN19" s="68"/>
      <c r="IO19" s="68"/>
      <c r="IP19" s="68"/>
      <c r="IQ19" s="68">
        <v>2</v>
      </c>
      <c r="IR19" s="68">
        <v>3</v>
      </c>
      <c r="IS19" s="68"/>
      <c r="IT19" s="68"/>
      <c r="IU19" s="68"/>
      <c r="IV19" s="68"/>
    </row>
    <row r="20" spans="1:256" ht="12">
      <c r="A20" s="105">
        <v>19</v>
      </c>
      <c r="B20" s="115" t="s">
        <v>669</v>
      </c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122"/>
      <c r="S20" s="122"/>
      <c r="T20" s="122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8"/>
      <c r="BC20" s="76" t="s">
        <v>800</v>
      </c>
      <c r="BD20" s="79" t="s">
        <v>808</v>
      </c>
      <c r="BE20" s="79" t="s">
        <v>808</v>
      </c>
      <c r="BF20" s="79" t="s">
        <v>799</v>
      </c>
      <c r="BG20" s="77" t="s">
        <v>800</v>
      </c>
      <c r="BH20" s="79" t="s">
        <v>799</v>
      </c>
      <c r="BI20" s="77" t="s">
        <v>812</v>
      </c>
      <c r="BJ20" s="79" t="s">
        <v>806</v>
      </c>
      <c r="BK20" s="79" t="s">
        <v>797</v>
      </c>
      <c r="BL20" s="79" t="s">
        <v>797</v>
      </c>
      <c r="BM20" s="80" t="s">
        <v>796</v>
      </c>
      <c r="BN20" s="79" t="s">
        <v>797</v>
      </c>
      <c r="BO20" s="79" t="s">
        <v>808</v>
      </c>
      <c r="BP20" s="77" t="s">
        <v>805</v>
      </c>
      <c r="BQ20" s="80" t="s">
        <v>796</v>
      </c>
      <c r="BR20" s="77" t="s">
        <v>800</v>
      </c>
      <c r="BS20" s="79" t="s">
        <v>799</v>
      </c>
      <c r="BT20" s="79" t="s">
        <v>799</v>
      </c>
      <c r="BU20" s="80" t="s">
        <v>796</v>
      </c>
      <c r="BV20" s="77" t="s">
        <v>807</v>
      </c>
      <c r="BW20" s="77" t="s">
        <v>805</v>
      </c>
      <c r="BX20" s="77" t="s">
        <v>802</v>
      </c>
      <c r="BY20" s="79" t="s">
        <v>801</v>
      </c>
      <c r="BZ20" s="80" t="s">
        <v>811</v>
      </c>
      <c r="CA20" s="80" t="s">
        <v>818</v>
      </c>
      <c r="CB20" s="81" t="s">
        <v>805</v>
      </c>
      <c r="CC20" s="84" t="s">
        <v>808</v>
      </c>
      <c r="CD20" s="80" t="s">
        <v>796</v>
      </c>
      <c r="CE20" s="79" t="s">
        <v>795</v>
      </c>
      <c r="CF20" s="77" t="s">
        <v>812</v>
      </c>
      <c r="CG20" s="77" t="s">
        <v>805</v>
      </c>
      <c r="CH20" s="77" t="s">
        <v>794</v>
      </c>
      <c r="CI20" s="79" t="s">
        <v>808</v>
      </c>
      <c r="CJ20" s="77" t="s">
        <v>800</v>
      </c>
      <c r="CK20" s="80" t="s">
        <v>841</v>
      </c>
      <c r="CL20" s="80" t="s">
        <v>796</v>
      </c>
      <c r="CM20" s="80" t="s">
        <v>796</v>
      </c>
      <c r="CN20" s="79" t="s">
        <v>799</v>
      </c>
      <c r="CO20" s="80" t="s">
        <v>821</v>
      </c>
      <c r="CP20" s="80" t="s">
        <v>811</v>
      </c>
      <c r="CQ20" s="79" t="s">
        <v>806</v>
      </c>
      <c r="CR20" s="79" t="s">
        <v>808</v>
      </c>
      <c r="CS20" s="79" t="s">
        <v>797</v>
      </c>
      <c r="CT20" s="80" t="s">
        <v>796</v>
      </c>
      <c r="CU20" s="80" t="s">
        <v>811</v>
      </c>
      <c r="CV20" s="77" t="s">
        <v>800</v>
      </c>
      <c r="CW20" s="77" t="s">
        <v>807</v>
      </c>
      <c r="CX20" s="80" t="s">
        <v>821</v>
      </c>
      <c r="CY20" s="80" t="s">
        <v>796</v>
      </c>
      <c r="CZ20" s="79" t="s">
        <v>823</v>
      </c>
      <c r="DA20" s="77" t="s">
        <v>805</v>
      </c>
      <c r="DB20" s="79" t="s">
        <v>801</v>
      </c>
      <c r="DC20" s="79" t="s">
        <v>797</v>
      </c>
      <c r="DD20" s="77" t="s">
        <v>822</v>
      </c>
      <c r="DE20" s="79" t="s">
        <v>820</v>
      </c>
      <c r="DF20" s="85" t="s">
        <v>808</v>
      </c>
      <c r="DG20" s="76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8"/>
      <c r="DY20" s="76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8"/>
      <c r="EU20" s="76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8"/>
      <c r="FY20" s="76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8"/>
      <c r="GU20" s="76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8"/>
      <c r="IK20" s="68"/>
      <c r="IL20" s="68">
        <v>0</v>
      </c>
      <c r="IM20" s="68">
        <v>3</v>
      </c>
      <c r="IN20" s="68">
        <v>3</v>
      </c>
      <c r="IO20" s="68"/>
      <c r="IP20" s="68"/>
      <c r="IQ20" s="68"/>
      <c r="IR20" s="68">
        <v>0</v>
      </c>
      <c r="IS20" s="68">
        <v>1</v>
      </c>
      <c r="IT20" s="68">
        <v>1</v>
      </c>
      <c r="IU20" s="68"/>
      <c r="IV20" s="68"/>
    </row>
    <row r="21" spans="1:256" ht="12.75" thickBot="1">
      <c r="A21" s="105">
        <v>20</v>
      </c>
      <c r="B21" s="115" t="s">
        <v>175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122"/>
      <c r="S21" s="122"/>
      <c r="T21" s="122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9"/>
      <c r="BC21" s="87" t="s">
        <v>796</v>
      </c>
      <c r="BD21" s="90" t="s">
        <v>814</v>
      </c>
      <c r="BE21" s="88" t="s">
        <v>799</v>
      </c>
      <c r="BF21" s="88" t="s">
        <v>808</v>
      </c>
      <c r="BG21" s="88" t="s">
        <v>799</v>
      </c>
      <c r="BH21" s="88" t="s">
        <v>797</v>
      </c>
      <c r="BI21" s="88" t="s">
        <v>808</v>
      </c>
      <c r="BJ21" s="89" t="s">
        <v>796</v>
      </c>
      <c r="BK21" s="89" t="s">
        <v>796</v>
      </c>
      <c r="BL21" s="88" t="s">
        <v>799</v>
      </c>
      <c r="BM21" s="89" t="s">
        <v>796</v>
      </c>
      <c r="BN21" s="89" t="s">
        <v>811</v>
      </c>
      <c r="BO21" s="89" t="s">
        <v>811</v>
      </c>
      <c r="BP21" s="90" t="s">
        <v>805</v>
      </c>
      <c r="BQ21" s="90" t="s">
        <v>807</v>
      </c>
      <c r="BR21" s="89" t="s">
        <v>796</v>
      </c>
      <c r="BS21" s="88" t="s">
        <v>799</v>
      </c>
      <c r="BT21" s="88" t="s">
        <v>801</v>
      </c>
      <c r="BU21" s="90" t="s">
        <v>800</v>
      </c>
      <c r="BV21" s="90" t="s">
        <v>800</v>
      </c>
      <c r="BW21" s="90" t="s">
        <v>794</v>
      </c>
      <c r="BX21" s="90" t="s">
        <v>802</v>
      </c>
      <c r="BY21" s="90" t="s">
        <v>805</v>
      </c>
      <c r="BZ21" s="89" t="s">
        <v>811</v>
      </c>
      <c r="CA21" s="90" t="s">
        <v>800</v>
      </c>
      <c r="CB21" s="97" t="s">
        <v>794</v>
      </c>
      <c r="CC21" s="84" t="s">
        <v>806</v>
      </c>
      <c r="CD21" s="79" t="s">
        <v>799</v>
      </c>
      <c r="CE21" s="77" t="s">
        <v>812</v>
      </c>
      <c r="CF21" s="77" t="s">
        <v>807</v>
      </c>
      <c r="CG21" s="77" t="s">
        <v>798</v>
      </c>
      <c r="CH21" s="79" t="s">
        <v>806</v>
      </c>
      <c r="CI21" s="79" t="s">
        <v>795</v>
      </c>
      <c r="CJ21" s="77" t="s">
        <v>805</v>
      </c>
      <c r="CK21" s="77" t="s">
        <v>802</v>
      </c>
      <c r="CL21" s="79" t="s">
        <v>808</v>
      </c>
      <c r="CM21" s="77" t="s">
        <v>807</v>
      </c>
      <c r="CN21" s="77" t="s">
        <v>805</v>
      </c>
      <c r="CO21" s="77" t="s">
        <v>812</v>
      </c>
      <c r="CP21" s="79" t="s">
        <v>801</v>
      </c>
      <c r="CQ21" s="77" t="s">
        <v>805</v>
      </c>
      <c r="CR21" s="80" t="s">
        <v>796</v>
      </c>
      <c r="CS21" s="79" t="s">
        <v>815</v>
      </c>
      <c r="CT21" s="79" t="s">
        <v>795</v>
      </c>
      <c r="CU21" s="80" t="s">
        <v>811</v>
      </c>
      <c r="CV21" s="77" t="s">
        <v>809</v>
      </c>
      <c r="CW21" s="79" t="s">
        <v>801</v>
      </c>
      <c r="CX21" s="79" t="s">
        <v>815</v>
      </c>
      <c r="CY21" s="80" t="s">
        <v>796</v>
      </c>
      <c r="CZ21" s="77" t="s">
        <v>800</v>
      </c>
      <c r="DA21" s="79" t="s">
        <v>808</v>
      </c>
      <c r="DB21" s="77" t="s">
        <v>802</v>
      </c>
      <c r="DC21" s="80" t="s">
        <v>796</v>
      </c>
      <c r="DD21" s="79" t="s">
        <v>799</v>
      </c>
      <c r="DE21" s="79" t="s">
        <v>801</v>
      </c>
      <c r="DF21" s="78" t="s">
        <v>807</v>
      </c>
      <c r="DG21" s="76" t="s">
        <v>814</v>
      </c>
      <c r="DH21" s="80" t="s">
        <v>811</v>
      </c>
      <c r="DI21" s="77" t="s">
        <v>814</v>
      </c>
      <c r="DJ21" s="77" t="s">
        <v>812</v>
      </c>
      <c r="DK21" s="77" t="s">
        <v>812</v>
      </c>
      <c r="DL21" s="80" t="s">
        <v>796</v>
      </c>
      <c r="DM21" s="77" t="s">
        <v>800</v>
      </c>
      <c r="DN21" s="79" t="s">
        <v>799</v>
      </c>
      <c r="DO21" s="80" t="s">
        <v>811</v>
      </c>
      <c r="DP21" s="80" t="s">
        <v>811</v>
      </c>
      <c r="DQ21" s="79" t="s">
        <v>815</v>
      </c>
      <c r="DR21" s="77" t="s">
        <v>798</v>
      </c>
      <c r="DS21" s="79" t="s">
        <v>808</v>
      </c>
      <c r="DT21" s="80" t="s">
        <v>821</v>
      </c>
      <c r="DU21" s="79" t="s">
        <v>801</v>
      </c>
      <c r="DV21" s="79" t="s">
        <v>795</v>
      </c>
      <c r="DW21" s="80" t="s">
        <v>821</v>
      </c>
      <c r="DX21" s="85" t="s">
        <v>795</v>
      </c>
      <c r="DY21" s="76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8"/>
      <c r="EU21" s="84" t="s">
        <v>806</v>
      </c>
      <c r="EV21" s="77" t="s">
        <v>800</v>
      </c>
      <c r="EW21" s="77" t="s">
        <v>798</v>
      </c>
      <c r="EX21" s="77" t="s">
        <v>800</v>
      </c>
      <c r="EY21" s="77" t="s">
        <v>805</v>
      </c>
      <c r="EZ21" s="77" t="s">
        <v>807</v>
      </c>
      <c r="FA21" s="80" t="s">
        <v>796</v>
      </c>
      <c r="FB21" s="80" t="s">
        <v>796</v>
      </c>
      <c r="FC21" s="79" t="s">
        <v>799</v>
      </c>
      <c r="FD21" s="79" t="s">
        <v>799</v>
      </c>
      <c r="FE21" s="79" t="s">
        <v>799</v>
      </c>
      <c r="FF21" s="79" t="s">
        <v>797</v>
      </c>
      <c r="FG21" s="79" t="s">
        <v>808</v>
      </c>
      <c r="FH21" s="77" t="s">
        <v>805</v>
      </c>
      <c r="FI21" s="80" t="s">
        <v>818</v>
      </c>
      <c r="FJ21" s="77" t="s">
        <v>802</v>
      </c>
      <c r="FK21" s="79" t="s">
        <v>806</v>
      </c>
      <c r="FL21" s="77" t="s">
        <v>798</v>
      </c>
      <c r="FM21" s="79" t="s">
        <v>808</v>
      </c>
      <c r="FN21" s="79" t="s">
        <v>806</v>
      </c>
      <c r="FO21" s="77" t="s">
        <v>800</v>
      </c>
      <c r="FP21" s="77" t="s">
        <v>812</v>
      </c>
      <c r="FQ21" s="79" t="s">
        <v>815</v>
      </c>
      <c r="FR21" s="80" t="s">
        <v>811</v>
      </c>
      <c r="FS21" s="79" t="s">
        <v>801</v>
      </c>
      <c r="FT21" s="77" t="s">
        <v>807</v>
      </c>
      <c r="FU21" s="77" t="s">
        <v>800</v>
      </c>
      <c r="FV21" s="77" t="s">
        <v>794</v>
      </c>
      <c r="FW21" s="80" t="s">
        <v>796</v>
      </c>
      <c r="FX21" s="78" t="s">
        <v>800</v>
      </c>
      <c r="FY21" s="76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8"/>
      <c r="GU21" s="76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8"/>
      <c r="IK21" s="68"/>
      <c r="IL21" s="68">
        <v>0</v>
      </c>
      <c r="IM21" s="68">
        <v>1</v>
      </c>
      <c r="IN21" s="68">
        <v>2</v>
      </c>
      <c r="IO21" s="68">
        <v>1</v>
      </c>
      <c r="IP21" s="68">
        <v>1</v>
      </c>
      <c r="IQ21" s="68"/>
      <c r="IR21" s="68">
        <v>1</v>
      </c>
      <c r="IS21" s="68">
        <v>1</v>
      </c>
      <c r="IT21" s="68">
        <v>2</v>
      </c>
      <c r="IU21" s="68">
        <v>5</v>
      </c>
      <c r="IV21" s="68">
        <v>1</v>
      </c>
    </row>
    <row r="22" spans="1:256" ht="12">
      <c r="A22" s="105">
        <v>21</v>
      </c>
      <c r="B22" s="115" t="s">
        <v>670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122"/>
      <c r="S22" s="122"/>
      <c r="T22" s="122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6"/>
      <c r="CC22" s="76" t="s">
        <v>798</v>
      </c>
      <c r="CD22" s="80" t="s">
        <v>796</v>
      </c>
      <c r="CE22" s="79" t="s">
        <v>808</v>
      </c>
      <c r="CF22" s="79" t="s">
        <v>799</v>
      </c>
      <c r="CG22" s="80" t="s">
        <v>796</v>
      </c>
      <c r="CH22" s="80" t="s">
        <v>811</v>
      </c>
      <c r="CI22" s="77" t="s">
        <v>798</v>
      </c>
      <c r="CJ22" s="77" t="s">
        <v>805</v>
      </c>
      <c r="CK22" s="79" t="s">
        <v>799</v>
      </c>
      <c r="CL22" s="80" t="s">
        <v>796</v>
      </c>
      <c r="CM22" s="77" t="s">
        <v>794</v>
      </c>
      <c r="CN22" s="79" t="s">
        <v>806</v>
      </c>
      <c r="CO22" s="77" t="s">
        <v>817</v>
      </c>
      <c r="CP22" s="77" t="s">
        <v>800</v>
      </c>
      <c r="CQ22" s="79" t="s">
        <v>797</v>
      </c>
      <c r="CR22" s="77" t="s">
        <v>800</v>
      </c>
      <c r="CS22" s="77" t="s">
        <v>794</v>
      </c>
      <c r="CT22" s="80" t="s">
        <v>818</v>
      </c>
      <c r="CU22" s="79" t="s">
        <v>795</v>
      </c>
      <c r="CV22" s="77" t="s">
        <v>800</v>
      </c>
      <c r="CW22" s="77" t="s">
        <v>800</v>
      </c>
      <c r="CX22" s="79" t="s">
        <v>806</v>
      </c>
      <c r="CY22" s="80" t="s">
        <v>811</v>
      </c>
      <c r="CZ22" s="77" t="s">
        <v>807</v>
      </c>
      <c r="DA22" s="79" t="s">
        <v>806</v>
      </c>
      <c r="DB22" s="80" t="s">
        <v>796</v>
      </c>
      <c r="DC22" s="79" t="s">
        <v>813</v>
      </c>
      <c r="DD22" s="79" t="s">
        <v>799</v>
      </c>
      <c r="DE22" s="77" t="s">
        <v>800</v>
      </c>
      <c r="DF22" s="78" t="s">
        <v>802</v>
      </c>
      <c r="DG22" s="76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8"/>
      <c r="DY22" s="76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8"/>
      <c r="EU22" s="76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8"/>
      <c r="FY22" s="76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8"/>
      <c r="GU22" s="76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8"/>
      <c r="IK22" s="68"/>
      <c r="IL22" s="68"/>
      <c r="IM22" s="68">
        <v>0</v>
      </c>
      <c r="IN22" s="68">
        <v>2</v>
      </c>
      <c r="IO22" s="68"/>
      <c r="IP22" s="68"/>
      <c r="IQ22" s="68"/>
      <c r="IR22" s="68"/>
      <c r="IS22" s="68">
        <v>1</v>
      </c>
      <c r="IT22" s="68">
        <v>2</v>
      </c>
      <c r="IU22" s="68"/>
      <c r="IV22" s="68"/>
    </row>
    <row r="23" spans="1:256" ht="12.75" thickBot="1">
      <c r="A23" s="105">
        <v>22</v>
      </c>
      <c r="B23" s="115" t="s">
        <v>174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122"/>
      <c r="S23" s="122"/>
      <c r="T23" s="122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121"/>
      <c r="CC23" s="96" t="s">
        <v>807</v>
      </c>
      <c r="CD23" s="89" t="s">
        <v>796</v>
      </c>
      <c r="CE23" s="90" t="s">
        <v>807</v>
      </c>
      <c r="CF23" s="90" t="s">
        <v>805</v>
      </c>
      <c r="CG23" s="88" t="s">
        <v>797</v>
      </c>
      <c r="CH23" s="90" t="s">
        <v>794</v>
      </c>
      <c r="CI23" s="89" t="s">
        <v>811</v>
      </c>
      <c r="CJ23" s="90" t="s">
        <v>798</v>
      </c>
      <c r="CK23" s="88" t="s">
        <v>795</v>
      </c>
      <c r="CL23" s="88" t="s">
        <v>799</v>
      </c>
      <c r="CM23" s="89" t="s">
        <v>796</v>
      </c>
      <c r="CN23" s="88" t="s">
        <v>808</v>
      </c>
      <c r="CO23" s="89" t="s">
        <v>796</v>
      </c>
      <c r="CP23" s="88" t="s">
        <v>813</v>
      </c>
      <c r="CQ23" s="88" t="s">
        <v>806</v>
      </c>
      <c r="CR23" s="89" t="s">
        <v>796</v>
      </c>
      <c r="CS23" s="90" t="s">
        <v>798</v>
      </c>
      <c r="CT23" s="89" t="s">
        <v>818</v>
      </c>
      <c r="CU23" s="90" t="s">
        <v>819</v>
      </c>
      <c r="CV23" s="88" t="s">
        <v>810</v>
      </c>
      <c r="CW23" s="90" t="s">
        <v>805</v>
      </c>
      <c r="CX23" s="89" t="s">
        <v>796</v>
      </c>
      <c r="CY23" s="88" t="s">
        <v>806</v>
      </c>
      <c r="CZ23" s="89" t="s">
        <v>796</v>
      </c>
      <c r="DA23" s="88" t="s">
        <v>808</v>
      </c>
      <c r="DB23" s="90" t="s">
        <v>822</v>
      </c>
      <c r="DC23" s="90" t="s">
        <v>805</v>
      </c>
      <c r="DD23" s="90" t="s">
        <v>807</v>
      </c>
      <c r="DE23" s="90" t="s">
        <v>819</v>
      </c>
      <c r="DF23" s="92" t="s">
        <v>811</v>
      </c>
      <c r="DG23" s="96" t="s">
        <v>800</v>
      </c>
      <c r="DH23" s="89" t="s">
        <v>796</v>
      </c>
      <c r="DI23" s="88" t="s">
        <v>795</v>
      </c>
      <c r="DJ23" s="88" t="s">
        <v>797</v>
      </c>
      <c r="DK23" s="90" t="s">
        <v>814</v>
      </c>
      <c r="DL23" s="90" t="s">
        <v>807</v>
      </c>
      <c r="DM23" s="90" t="s">
        <v>802</v>
      </c>
      <c r="DN23" s="88" t="s">
        <v>799</v>
      </c>
      <c r="DO23" s="90" t="s">
        <v>800</v>
      </c>
      <c r="DP23" s="90" t="s">
        <v>800</v>
      </c>
      <c r="DQ23" s="88" t="s">
        <v>815</v>
      </c>
      <c r="DR23" s="89" t="s">
        <v>796</v>
      </c>
      <c r="DS23" s="89" t="s">
        <v>811</v>
      </c>
      <c r="DT23" s="90" t="s">
        <v>845</v>
      </c>
      <c r="DU23" s="88" t="s">
        <v>844</v>
      </c>
      <c r="DV23" s="90" t="s">
        <v>794</v>
      </c>
      <c r="DW23" s="90" t="s">
        <v>814</v>
      </c>
      <c r="DX23" s="92" t="s">
        <v>796</v>
      </c>
      <c r="DY23" s="84" t="s">
        <v>808</v>
      </c>
      <c r="DZ23" s="77" t="s">
        <v>805</v>
      </c>
      <c r="EA23" s="80" t="s">
        <v>796</v>
      </c>
      <c r="EB23" s="77" t="s">
        <v>807</v>
      </c>
      <c r="EC23" s="77" t="s">
        <v>807</v>
      </c>
      <c r="ED23" s="80" t="s">
        <v>811</v>
      </c>
      <c r="EE23" s="80" t="s">
        <v>796</v>
      </c>
      <c r="EF23" s="79" t="s">
        <v>799</v>
      </c>
      <c r="EG23" s="79" t="s">
        <v>808</v>
      </c>
      <c r="EH23" s="86" t="s">
        <v>805</v>
      </c>
      <c r="EI23" s="79" t="s">
        <v>801</v>
      </c>
      <c r="EJ23" s="79" t="s">
        <v>799</v>
      </c>
      <c r="EK23" s="86" t="s">
        <v>805</v>
      </c>
      <c r="EL23" s="77" t="s">
        <v>805</v>
      </c>
      <c r="EM23" s="80" t="s">
        <v>811</v>
      </c>
      <c r="EN23" s="77" t="s">
        <v>805</v>
      </c>
      <c r="EO23" s="86" t="s">
        <v>805</v>
      </c>
      <c r="EP23" s="77" t="s">
        <v>802</v>
      </c>
      <c r="EQ23" s="80" t="s">
        <v>796</v>
      </c>
      <c r="ER23" s="77" t="s">
        <v>805</v>
      </c>
      <c r="ES23" s="80" t="s">
        <v>811</v>
      </c>
      <c r="ET23" s="100" t="s">
        <v>805</v>
      </c>
      <c r="EU23" s="76" t="s">
        <v>805</v>
      </c>
      <c r="EV23" s="80" t="s">
        <v>811</v>
      </c>
      <c r="EW23" s="80" t="s">
        <v>811</v>
      </c>
      <c r="EX23" s="77" t="s">
        <v>802</v>
      </c>
      <c r="EY23" s="79" t="s">
        <v>808</v>
      </c>
      <c r="EZ23" s="79" t="s">
        <v>799</v>
      </c>
      <c r="FA23" s="80" t="s">
        <v>796</v>
      </c>
      <c r="FB23" s="80" t="s">
        <v>811</v>
      </c>
      <c r="FC23" s="80" t="s">
        <v>796</v>
      </c>
      <c r="FD23" s="79" t="s">
        <v>806</v>
      </c>
      <c r="FE23" s="77" t="s">
        <v>800</v>
      </c>
      <c r="FF23" s="79" t="s">
        <v>797</v>
      </c>
      <c r="FG23" s="77" t="s">
        <v>805</v>
      </c>
      <c r="FH23" s="77" t="s">
        <v>800</v>
      </c>
      <c r="FI23" s="77" t="s">
        <v>800</v>
      </c>
      <c r="FJ23" s="80" t="s">
        <v>796</v>
      </c>
      <c r="FK23" s="79" t="s">
        <v>801</v>
      </c>
      <c r="FL23" s="77" t="s">
        <v>798</v>
      </c>
      <c r="FM23" s="80" t="s">
        <v>818</v>
      </c>
      <c r="FN23" s="77" t="s">
        <v>798</v>
      </c>
      <c r="FO23" s="77" t="s">
        <v>794</v>
      </c>
      <c r="FP23" s="79" t="s">
        <v>813</v>
      </c>
      <c r="FQ23" s="80" t="s">
        <v>796</v>
      </c>
      <c r="FR23" s="79" t="s">
        <v>797</v>
      </c>
      <c r="FS23" s="79" t="s">
        <v>801</v>
      </c>
      <c r="FT23" s="79" t="s">
        <v>815</v>
      </c>
      <c r="FU23" s="79" t="s">
        <v>806</v>
      </c>
      <c r="FV23" s="79" t="s">
        <v>795</v>
      </c>
      <c r="FW23" s="80" t="s">
        <v>796</v>
      </c>
      <c r="FX23" s="85" t="s">
        <v>806</v>
      </c>
      <c r="FY23" s="76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8"/>
      <c r="GU23" s="76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8"/>
      <c r="IK23" s="68"/>
      <c r="IL23" s="68"/>
      <c r="IM23" s="68">
        <v>0</v>
      </c>
      <c r="IN23" s="68">
        <v>2</v>
      </c>
      <c r="IO23" s="68">
        <v>3</v>
      </c>
      <c r="IP23" s="68">
        <v>1</v>
      </c>
      <c r="IQ23" s="68"/>
      <c r="IR23" s="68"/>
      <c r="IS23" s="68">
        <v>0</v>
      </c>
      <c r="IT23" s="68">
        <v>4</v>
      </c>
      <c r="IU23" s="68">
        <v>3</v>
      </c>
      <c r="IV23" s="68">
        <v>0</v>
      </c>
    </row>
    <row r="24" spans="1:256" ht="12">
      <c r="A24" s="105">
        <v>23</v>
      </c>
      <c r="B24" s="115" t="s">
        <v>123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122"/>
      <c r="S24" s="122"/>
      <c r="T24" s="122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20"/>
      <c r="DY24" s="76" t="s">
        <v>805</v>
      </c>
      <c r="DZ24" s="77" t="s">
        <v>798</v>
      </c>
      <c r="EA24" s="79" t="s">
        <v>808</v>
      </c>
      <c r="EB24" s="77" t="s">
        <v>807</v>
      </c>
      <c r="EC24" s="80" t="s">
        <v>811</v>
      </c>
      <c r="ED24" s="80" t="s">
        <v>811</v>
      </c>
      <c r="EE24" s="79" t="s">
        <v>808</v>
      </c>
      <c r="EF24" s="77" t="s">
        <v>817</v>
      </c>
      <c r="EG24" s="79" t="s">
        <v>795</v>
      </c>
      <c r="EH24" s="77" t="s">
        <v>805</v>
      </c>
      <c r="EI24" s="80" t="s">
        <v>821</v>
      </c>
      <c r="EJ24" s="79" t="s">
        <v>795</v>
      </c>
      <c r="EK24" s="79" t="s">
        <v>795</v>
      </c>
      <c r="EL24" s="79" t="s">
        <v>813</v>
      </c>
      <c r="EM24" s="77" t="s">
        <v>822</v>
      </c>
      <c r="EN24" s="77" t="s">
        <v>807</v>
      </c>
      <c r="EO24" s="83" t="s">
        <v>806</v>
      </c>
      <c r="EP24" s="79" t="s">
        <v>795</v>
      </c>
      <c r="EQ24" s="80" t="s">
        <v>811</v>
      </c>
      <c r="ER24" s="79" t="s">
        <v>806</v>
      </c>
      <c r="ES24" s="79" t="s">
        <v>801</v>
      </c>
      <c r="ET24" s="85" t="s">
        <v>806</v>
      </c>
      <c r="EU24" s="76" t="s">
        <v>805</v>
      </c>
      <c r="EV24" s="79" t="s">
        <v>795</v>
      </c>
      <c r="EW24" s="80" t="s">
        <v>811</v>
      </c>
      <c r="EX24" s="79" t="s">
        <v>806</v>
      </c>
      <c r="EY24" s="79" t="s">
        <v>801</v>
      </c>
      <c r="EZ24" s="79" t="s">
        <v>799</v>
      </c>
      <c r="FA24" s="77" t="s">
        <v>812</v>
      </c>
      <c r="FB24" s="77" t="s">
        <v>800</v>
      </c>
      <c r="FC24" s="77" t="s">
        <v>800</v>
      </c>
      <c r="FD24" s="77" t="s">
        <v>822</v>
      </c>
      <c r="FE24" s="77" t="s">
        <v>805</v>
      </c>
      <c r="FF24" s="77" t="s">
        <v>794</v>
      </c>
      <c r="FG24" s="80" t="s">
        <v>796</v>
      </c>
      <c r="FH24" s="79" t="s">
        <v>806</v>
      </c>
      <c r="FI24" s="77" t="s">
        <v>807</v>
      </c>
      <c r="FJ24" s="79" t="s">
        <v>797</v>
      </c>
      <c r="FK24" s="77" t="s">
        <v>798</v>
      </c>
      <c r="FL24" s="79" t="s">
        <v>797</v>
      </c>
      <c r="FM24" s="77" t="s">
        <v>798</v>
      </c>
      <c r="FN24" s="79" t="s">
        <v>797</v>
      </c>
      <c r="FO24" s="79" t="s">
        <v>808</v>
      </c>
      <c r="FP24" s="79" t="s">
        <v>801</v>
      </c>
      <c r="FQ24" s="77" t="s">
        <v>798</v>
      </c>
      <c r="FR24" s="80" t="s">
        <v>811</v>
      </c>
      <c r="FS24" s="79" t="s">
        <v>797</v>
      </c>
      <c r="FT24" s="77" t="s">
        <v>798</v>
      </c>
      <c r="FU24" s="77" t="s">
        <v>805</v>
      </c>
      <c r="FV24" s="79" t="s">
        <v>797</v>
      </c>
      <c r="FW24" s="80" t="s">
        <v>796</v>
      </c>
      <c r="FX24" s="85" t="s">
        <v>806</v>
      </c>
      <c r="FY24" s="76" t="s">
        <v>812</v>
      </c>
      <c r="FZ24" s="77" t="s">
        <v>805</v>
      </c>
      <c r="GA24" s="79" t="s">
        <v>808</v>
      </c>
      <c r="GB24" s="77" t="s">
        <v>807</v>
      </c>
      <c r="GC24" s="79" t="s">
        <v>801</v>
      </c>
      <c r="GD24" s="79" t="s">
        <v>799</v>
      </c>
      <c r="GE24" s="77" t="s">
        <v>807</v>
      </c>
      <c r="GF24" s="77" t="s">
        <v>800</v>
      </c>
      <c r="GG24" s="80" t="s">
        <v>796</v>
      </c>
      <c r="GH24" s="77" t="s">
        <v>794</v>
      </c>
      <c r="GI24" s="80" t="s">
        <v>796</v>
      </c>
      <c r="GJ24" s="79" t="s">
        <v>808</v>
      </c>
      <c r="GK24" s="79" t="s">
        <v>799</v>
      </c>
      <c r="GL24" s="77" t="s">
        <v>800</v>
      </c>
      <c r="GM24" s="79" t="s">
        <v>813</v>
      </c>
      <c r="GN24" s="79" t="s">
        <v>813</v>
      </c>
      <c r="GO24" s="79" t="s">
        <v>799</v>
      </c>
      <c r="GP24" s="79" t="s">
        <v>813</v>
      </c>
      <c r="GQ24" s="77" t="s">
        <v>807</v>
      </c>
      <c r="GR24" s="77" t="s">
        <v>812</v>
      </c>
      <c r="GS24" s="80" t="s">
        <v>796</v>
      </c>
      <c r="GT24" s="85" t="s">
        <v>799</v>
      </c>
      <c r="GU24" s="76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8"/>
      <c r="IK24" s="68"/>
      <c r="IL24" s="68"/>
      <c r="IM24" s="68"/>
      <c r="IN24" s="68"/>
      <c r="IO24" s="68">
        <v>0</v>
      </c>
      <c r="IP24" s="68">
        <v>1</v>
      </c>
      <c r="IQ24" s="68"/>
      <c r="IR24" s="68"/>
      <c r="IS24" s="68"/>
      <c r="IT24" s="68"/>
      <c r="IU24" s="68">
        <v>2</v>
      </c>
      <c r="IV24" s="68">
        <v>1</v>
      </c>
    </row>
    <row r="25" spans="1:256" ht="12.75" thickBot="1">
      <c r="A25" s="105">
        <v>24</v>
      </c>
      <c r="B25" s="115" t="s">
        <v>126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122"/>
      <c r="S25" s="122"/>
      <c r="T25" s="122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121"/>
      <c r="DY25" s="87" t="s">
        <v>818</v>
      </c>
      <c r="DZ25" s="90" t="s">
        <v>805</v>
      </c>
      <c r="EA25" s="90" t="s">
        <v>807</v>
      </c>
      <c r="EB25" s="90" t="s">
        <v>800</v>
      </c>
      <c r="EC25" s="89" t="s">
        <v>796</v>
      </c>
      <c r="ED25" s="90" t="s">
        <v>798</v>
      </c>
      <c r="EE25" s="88" t="s">
        <v>816</v>
      </c>
      <c r="EF25" s="89" t="s">
        <v>811</v>
      </c>
      <c r="EG25" s="90" t="s">
        <v>807</v>
      </c>
      <c r="EH25" s="101" t="s">
        <v>806</v>
      </c>
      <c r="EI25" s="88" t="s">
        <v>795</v>
      </c>
      <c r="EJ25" s="90" t="s">
        <v>800</v>
      </c>
      <c r="EK25" s="90" t="s">
        <v>812</v>
      </c>
      <c r="EL25" s="90" t="s">
        <v>812</v>
      </c>
      <c r="EM25" s="90" t="s">
        <v>800</v>
      </c>
      <c r="EN25" s="88" t="s">
        <v>808</v>
      </c>
      <c r="EO25" s="90" t="s">
        <v>794</v>
      </c>
      <c r="EP25" s="89" t="s">
        <v>811</v>
      </c>
      <c r="EQ25" s="90" t="s">
        <v>800</v>
      </c>
      <c r="ER25" s="88" t="s">
        <v>806</v>
      </c>
      <c r="ES25" s="88" t="s">
        <v>801</v>
      </c>
      <c r="ET25" s="102" t="s">
        <v>813</v>
      </c>
      <c r="EU25" s="82" t="s">
        <v>818</v>
      </c>
      <c r="EV25" s="80" t="s">
        <v>811</v>
      </c>
      <c r="EW25" s="80" t="s">
        <v>811</v>
      </c>
      <c r="EX25" s="77" t="s">
        <v>805</v>
      </c>
      <c r="EY25" s="79" t="s">
        <v>806</v>
      </c>
      <c r="EZ25" s="79" t="s">
        <v>806</v>
      </c>
      <c r="FA25" s="83" t="s">
        <v>806</v>
      </c>
      <c r="FB25" s="80" t="s">
        <v>796</v>
      </c>
      <c r="FC25" s="77" t="s">
        <v>807</v>
      </c>
      <c r="FD25" s="79" t="s">
        <v>806</v>
      </c>
      <c r="FE25" s="79" t="s">
        <v>806</v>
      </c>
      <c r="FF25" s="77" t="s">
        <v>798</v>
      </c>
      <c r="FG25" s="77" t="s">
        <v>800</v>
      </c>
      <c r="FH25" s="80" t="s">
        <v>821</v>
      </c>
      <c r="FI25" s="77" t="s">
        <v>798</v>
      </c>
      <c r="FJ25" s="77" t="s">
        <v>805</v>
      </c>
      <c r="FK25" s="77" t="s">
        <v>800</v>
      </c>
      <c r="FL25" s="77" t="s">
        <v>807</v>
      </c>
      <c r="FM25" s="79" t="s">
        <v>797</v>
      </c>
      <c r="FN25" s="79" t="s">
        <v>799</v>
      </c>
      <c r="FO25" s="79" t="s">
        <v>795</v>
      </c>
      <c r="FP25" s="80" t="s">
        <v>796</v>
      </c>
      <c r="FQ25" s="77" t="s">
        <v>814</v>
      </c>
      <c r="FR25" s="77" t="s">
        <v>798</v>
      </c>
      <c r="FS25" s="77" t="s">
        <v>819</v>
      </c>
      <c r="FT25" s="77" t="s">
        <v>845</v>
      </c>
      <c r="FU25" s="77" t="s">
        <v>805</v>
      </c>
      <c r="FV25" s="79" t="s">
        <v>820</v>
      </c>
      <c r="FW25" s="80" t="s">
        <v>796</v>
      </c>
      <c r="FX25" s="85" t="s">
        <v>806</v>
      </c>
      <c r="FY25" s="76" t="s">
        <v>800</v>
      </c>
      <c r="FZ25" s="80" t="s">
        <v>796</v>
      </c>
      <c r="GA25" s="80" t="s">
        <v>821</v>
      </c>
      <c r="GB25" s="80" t="s">
        <v>818</v>
      </c>
      <c r="GC25" s="79" t="s">
        <v>806</v>
      </c>
      <c r="GD25" s="79" t="s">
        <v>799</v>
      </c>
      <c r="GE25" s="77" t="s">
        <v>798</v>
      </c>
      <c r="GF25" s="77" t="s">
        <v>805</v>
      </c>
      <c r="GG25" s="80" t="s">
        <v>811</v>
      </c>
      <c r="GH25" s="79" t="s">
        <v>795</v>
      </c>
      <c r="GI25" s="77" t="s">
        <v>814</v>
      </c>
      <c r="GJ25" s="77" t="s">
        <v>802</v>
      </c>
      <c r="GK25" s="79" t="s">
        <v>797</v>
      </c>
      <c r="GL25" s="79" t="s">
        <v>803</v>
      </c>
      <c r="GM25" s="77" t="s">
        <v>802</v>
      </c>
      <c r="GN25" s="80" t="s">
        <v>811</v>
      </c>
      <c r="GO25" s="83" t="s">
        <v>806</v>
      </c>
      <c r="GP25" s="77" t="s">
        <v>800</v>
      </c>
      <c r="GQ25" s="79" t="s">
        <v>797</v>
      </c>
      <c r="GR25" s="79" t="s">
        <v>795</v>
      </c>
      <c r="GS25" s="80" t="s">
        <v>796</v>
      </c>
      <c r="GT25" s="78" t="s">
        <v>807</v>
      </c>
      <c r="GU25" s="76" t="s">
        <v>798</v>
      </c>
      <c r="GV25" s="79" t="s">
        <v>806</v>
      </c>
      <c r="GW25" s="79" t="s">
        <v>797</v>
      </c>
      <c r="GX25" s="77" t="s">
        <v>822</v>
      </c>
      <c r="GY25" s="77" t="s">
        <v>807</v>
      </c>
      <c r="GZ25" s="79" t="s">
        <v>808</v>
      </c>
      <c r="HA25" s="79" t="s">
        <v>806</v>
      </c>
      <c r="HB25" s="79" t="s">
        <v>808</v>
      </c>
      <c r="HC25" s="80" t="s">
        <v>818</v>
      </c>
      <c r="HD25" s="80" t="s">
        <v>818</v>
      </c>
      <c r="HE25" s="77" t="s">
        <v>794</v>
      </c>
      <c r="HF25" s="79" t="s">
        <v>808</v>
      </c>
      <c r="HG25" s="77" t="s">
        <v>794</v>
      </c>
      <c r="HH25" s="79" t="s">
        <v>797</v>
      </c>
      <c r="HI25" s="77" t="s">
        <v>794</v>
      </c>
      <c r="HJ25" s="77" t="s">
        <v>800</v>
      </c>
      <c r="HK25" s="79" t="s">
        <v>813</v>
      </c>
      <c r="HL25" s="79" t="s">
        <v>799</v>
      </c>
      <c r="HM25" s="79" t="s">
        <v>810</v>
      </c>
      <c r="HN25" s="79" t="s">
        <v>799</v>
      </c>
      <c r="HO25" s="77" t="s">
        <v>802</v>
      </c>
      <c r="HP25" s="77" t="s">
        <v>800</v>
      </c>
      <c r="HQ25" s="77" t="s">
        <v>794</v>
      </c>
      <c r="HR25" s="83" t="s">
        <v>806</v>
      </c>
      <c r="HS25" s="77" t="s">
        <v>800</v>
      </c>
      <c r="HT25" s="79" t="s">
        <v>795</v>
      </c>
      <c r="HU25" s="77" t="s">
        <v>805</v>
      </c>
      <c r="HV25" s="77" t="s">
        <v>800</v>
      </c>
      <c r="HW25" s="77" t="s">
        <v>805</v>
      </c>
      <c r="HX25" s="79" t="s">
        <v>799</v>
      </c>
      <c r="HY25" s="77" t="s">
        <v>800</v>
      </c>
      <c r="HZ25" s="79" t="s">
        <v>813</v>
      </c>
      <c r="IA25" s="77" t="s">
        <v>800</v>
      </c>
      <c r="IB25" s="77" t="s">
        <v>807</v>
      </c>
      <c r="IC25" s="79" t="s">
        <v>808</v>
      </c>
      <c r="ID25" s="79" t="s">
        <v>839</v>
      </c>
      <c r="IE25" s="79" t="s">
        <v>795</v>
      </c>
      <c r="IF25" s="77" t="s">
        <v>802</v>
      </c>
      <c r="IG25" s="77" t="s">
        <v>800</v>
      </c>
      <c r="IH25" s="79" t="s">
        <v>806</v>
      </c>
      <c r="II25" s="77" t="s">
        <v>812</v>
      </c>
      <c r="IJ25" s="81" t="s">
        <v>796</v>
      </c>
      <c r="IK25" s="68"/>
      <c r="IL25" s="68"/>
      <c r="IM25" s="68"/>
      <c r="IN25" s="68"/>
      <c r="IO25" s="68">
        <v>1</v>
      </c>
      <c r="IP25" s="68">
        <v>1</v>
      </c>
      <c r="IQ25" s="68"/>
      <c r="IR25" s="68"/>
      <c r="IS25" s="68"/>
      <c r="IT25" s="68"/>
      <c r="IU25" s="68">
        <v>1</v>
      </c>
      <c r="IV25" s="68">
        <v>3</v>
      </c>
    </row>
    <row r="26" spans="1:256" ht="12">
      <c r="A26" s="105">
        <v>25</v>
      </c>
      <c r="B26" s="115" t="s">
        <v>146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122"/>
      <c r="S26" s="122"/>
      <c r="T26" s="122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6"/>
      <c r="EU26" s="76" t="s">
        <v>805</v>
      </c>
      <c r="EV26" s="79" t="s">
        <v>801</v>
      </c>
      <c r="EW26" s="79" t="s">
        <v>806</v>
      </c>
      <c r="EX26" s="79" t="s">
        <v>799</v>
      </c>
      <c r="EY26" s="80" t="s">
        <v>796</v>
      </c>
      <c r="EZ26" s="79" t="s">
        <v>797</v>
      </c>
      <c r="FA26" s="79" t="s">
        <v>823</v>
      </c>
      <c r="FB26" s="80" t="s">
        <v>811</v>
      </c>
      <c r="FC26" s="79" t="s">
        <v>808</v>
      </c>
      <c r="FD26" s="79" t="s">
        <v>795</v>
      </c>
      <c r="FE26" s="80" t="s">
        <v>818</v>
      </c>
      <c r="FF26" s="79" t="s">
        <v>799</v>
      </c>
      <c r="FG26" s="80" t="s">
        <v>796</v>
      </c>
      <c r="FH26" s="79" t="s">
        <v>799</v>
      </c>
      <c r="FI26" s="79" t="s">
        <v>808</v>
      </c>
      <c r="FJ26" s="77" t="s">
        <v>805</v>
      </c>
      <c r="FK26" s="80" t="s">
        <v>796</v>
      </c>
      <c r="FL26" s="77" t="s">
        <v>805</v>
      </c>
      <c r="FM26" s="77" t="s">
        <v>807</v>
      </c>
      <c r="FN26" s="79" t="s">
        <v>799</v>
      </c>
      <c r="FO26" s="79" t="s">
        <v>801</v>
      </c>
      <c r="FP26" s="79" t="s">
        <v>795</v>
      </c>
      <c r="FQ26" s="80" t="s">
        <v>796</v>
      </c>
      <c r="FR26" s="79" t="s">
        <v>797</v>
      </c>
      <c r="FS26" s="77" t="s">
        <v>800</v>
      </c>
      <c r="FT26" s="80" t="s">
        <v>811</v>
      </c>
      <c r="FU26" s="79" t="s">
        <v>815</v>
      </c>
      <c r="FV26" s="80" t="s">
        <v>821</v>
      </c>
      <c r="FW26" s="77" t="s">
        <v>802</v>
      </c>
      <c r="FX26" s="78" t="s">
        <v>805</v>
      </c>
      <c r="FY26" s="76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8"/>
      <c r="GU26" s="76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8"/>
      <c r="IK26" s="68"/>
      <c r="IL26" s="68"/>
      <c r="IM26" s="68"/>
      <c r="IN26" s="68"/>
      <c r="IO26" s="68"/>
      <c r="IP26" s="68">
        <v>1</v>
      </c>
      <c r="IQ26" s="68"/>
      <c r="IR26" s="68"/>
      <c r="IS26" s="68"/>
      <c r="IT26" s="68"/>
      <c r="IU26" s="68"/>
      <c r="IV26" s="68">
        <v>0</v>
      </c>
    </row>
    <row r="27" spans="1:256" ht="12">
      <c r="A27" s="105">
        <v>26</v>
      </c>
      <c r="B27" s="115" t="s">
        <v>176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122"/>
      <c r="S27" s="122"/>
      <c r="T27" s="122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121"/>
      <c r="EU27" s="84" t="s">
        <v>806</v>
      </c>
      <c r="EV27" s="79" t="s">
        <v>799</v>
      </c>
      <c r="EW27" s="79" t="s">
        <v>799</v>
      </c>
      <c r="EX27" s="77" t="s">
        <v>805</v>
      </c>
      <c r="EY27" s="79" t="s">
        <v>806</v>
      </c>
      <c r="EZ27" s="77" t="s">
        <v>798</v>
      </c>
      <c r="FA27" s="77" t="s">
        <v>802</v>
      </c>
      <c r="FB27" s="77" t="s">
        <v>807</v>
      </c>
      <c r="FC27" s="80" t="s">
        <v>796</v>
      </c>
      <c r="FD27" s="77" t="s">
        <v>805</v>
      </c>
      <c r="FE27" s="79" t="s">
        <v>799</v>
      </c>
      <c r="FF27" s="80" t="s">
        <v>811</v>
      </c>
      <c r="FG27" s="79" t="s">
        <v>797</v>
      </c>
      <c r="FH27" s="79" t="s">
        <v>799</v>
      </c>
      <c r="FI27" s="77" t="s">
        <v>807</v>
      </c>
      <c r="FJ27" s="77" t="s">
        <v>798</v>
      </c>
      <c r="FK27" s="80" t="s">
        <v>811</v>
      </c>
      <c r="FL27" s="77" t="s">
        <v>805</v>
      </c>
      <c r="FM27" s="79" t="s">
        <v>808</v>
      </c>
      <c r="FN27" s="77" t="s">
        <v>805</v>
      </c>
      <c r="FO27" s="77" t="s">
        <v>802</v>
      </c>
      <c r="FP27" s="77" t="s">
        <v>800</v>
      </c>
      <c r="FQ27" s="77" t="s">
        <v>805</v>
      </c>
      <c r="FR27" s="77" t="s">
        <v>798</v>
      </c>
      <c r="FS27" s="79" t="s">
        <v>820</v>
      </c>
      <c r="FT27" s="77" t="s">
        <v>802</v>
      </c>
      <c r="FU27" s="80" t="s">
        <v>796</v>
      </c>
      <c r="FV27" s="77" t="s">
        <v>800</v>
      </c>
      <c r="FW27" s="80" t="s">
        <v>811</v>
      </c>
      <c r="FX27" s="78" t="s">
        <v>807</v>
      </c>
      <c r="FY27" s="76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8"/>
      <c r="GU27" s="76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8"/>
      <c r="IK27" s="68"/>
      <c r="IL27" s="68"/>
      <c r="IM27" s="68"/>
      <c r="IN27" s="68"/>
      <c r="IO27" s="68"/>
      <c r="IP27" s="68">
        <v>1</v>
      </c>
      <c r="IQ27" s="68"/>
      <c r="IR27" s="68"/>
      <c r="IS27" s="68"/>
      <c r="IT27" s="68"/>
      <c r="IU27" s="68"/>
      <c r="IV27" s="68">
        <v>1</v>
      </c>
    </row>
    <row r="28" spans="1:256" ht="12.75" thickBot="1">
      <c r="A28" s="105">
        <v>27</v>
      </c>
      <c r="B28" s="115" t="s">
        <v>177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122"/>
      <c r="S28" s="122"/>
      <c r="T28" s="122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121"/>
      <c r="EU28" s="96" t="s">
        <v>805</v>
      </c>
      <c r="EV28" s="90" t="s">
        <v>809</v>
      </c>
      <c r="EW28" s="88" t="s">
        <v>797</v>
      </c>
      <c r="EX28" s="90" t="s">
        <v>807</v>
      </c>
      <c r="EY28" s="89" t="s">
        <v>796</v>
      </c>
      <c r="EZ28" s="89" t="s">
        <v>811</v>
      </c>
      <c r="FA28" s="88" t="s">
        <v>801</v>
      </c>
      <c r="FB28" s="90" t="s">
        <v>809</v>
      </c>
      <c r="FC28" s="90" t="s">
        <v>802</v>
      </c>
      <c r="FD28" s="88" t="s">
        <v>823</v>
      </c>
      <c r="FE28" s="88" t="s">
        <v>799</v>
      </c>
      <c r="FF28" s="88" t="s">
        <v>799</v>
      </c>
      <c r="FG28" s="88" t="s">
        <v>799</v>
      </c>
      <c r="FH28" s="88" t="s">
        <v>806</v>
      </c>
      <c r="FI28" s="90" t="s">
        <v>814</v>
      </c>
      <c r="FJ28" s="90" t="s">
        <v>809</v>
      </c>
      <c r="FK28" s="90" t="s">
        <v>814</v>
      </c>
      <c r="FL28" s="88" t="s">
        <v>797</v>
      </c>
      <c r="FM28" s="89" t="s">
        <v>811</v>
      </c>
      <c r="FN28" s="90" t="s">
        <v>800</v>
      </c>
      <c r="FO28" s="90" t="s">
        <v>802</v>
      </c>
      <c r="FP28" s="88" t="s">
        <v>799</v>
      </c>
      <c r="FQ28" s="90" t="s">
        <v>814</v>
      </c>
      <c r="FR28" s="90" t="s">
        <v>800</v>
      </c>
      <c r="FS28" s="90" t="s">
        <v>798</v>
      </c>
      <c r="FT28" s="90" t="s">
        <v>814</v>
      </c>
      <c r="FU28" s="90" t="s">
        <v>807</v>
      </c>
      <c r="FV28" s="90" t="s">
        <v>819</v>
      </c>
      <c r="FW28" s="90" t="s">
        <v>800</v>
      </c>
      <c r="FX28" s="97" t="s">
        <v>794</v>
      </c>
      <c r="FY28" s="76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8"/>
      <c r="GU28" s="76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8"/>
      <c r="IK28" s="68"/>
      <c r="IL28" s="68"/>
      <c r="IM28" s="68"/>
      <c r="IN28" s="68"/>
      <c r="IO28" s="68"/>
      <c r="IP28" s="68">
        <v>1</v>
      </c>
      <c r="IQ28" s="68"/>
      <c r="IR28" s="68"/>
      <c r="IS28" s="68"/>
      <c r="IT28" s="68"/>
      <c r="IU28" s="68"/>
      <c r="IV28" s="68">
        <v>0</v>
      </c>
    </row>
    <row r="29" spans="1:256" ht="12.75" thickBot="1">
      <c r="A29" s="105">
        <v>28</v>
      </c>
      <c r="B29" s="115" t="s">
        <v>127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122"/>
      <c r="S29" s="122"/>
      <c r="T29" s="122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125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8"/>
      <c r="FY29" s="95" t="s">
        <v>795</v>
      </c>
      <c r="FZ29" s="88" t="s">
        <v>806</v>
      </c>
      <c r="GA29" s="90" t="s">
        <v>798</v>
      </c>
      <c r="GB29" s="88" t="s">
        <v>795</v>
      </c>
      <c r="GC29" s="90" t="s">
        <v>794</v>
      </c>
      <c r="GD29" s="88" t="s">
        <v>808</v>
      </c>
      <c r="GE29" s="88" t="s">
        <v>797</v>
      </c>
      <c r="GF29" s="90" t="s">
        <v>800</v>
      </c>
      <c r="GG29" s="89" t="s">
        <v>811</v>
      </c>
      <c r="GH29" s="90" t="s">
        <v>800</v>
      </c>
      <c r="GI29" s="90" t="s">
        <v>800</v>
      </c>
      <c r="GJ29" s="90" t="s">
        <v>800</v>
      </c>
      <c r="GK29" s="90" t="s">
        <v>800</v>
      </c>
      <c r="GL29" s="89" t="s">
        <v>811</v>
      </c>
      <c r="GM29" s="90" t="s">
        <v>798</v>
      </c>
      <c r="GN29" s="88" t="s">
        <v>795</v>
      </c>
      <c r="GO29" s="90" t="s">
        <v>807</v>
      </c>
      <c r="GP29" s="88" t="s">
        <v>799</v>
      </c>
      <c r="GQ29" s="90" t="s">
        <v>802</v>
      </c>
      <c r="GR29" s="90" t="s">
        <v>807</v>
      </c>
      <c r="GS29" s="88" t="s">
        <v>801</v>
      </c>
      <c r="GT29" s="92" t="s">
        <v>821</v>
      </c>
      <c r="GU29" s="76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ht="12">
      <c r="A30" s="105">
        <v>29</v>
      </c>
      <c r="B30" s="115" t="s">
        <v>132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122"/>
      <c r="S30" s="122"/>
      <c r="T30" s="122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30"/>
      <c r="GU30" s="76" t="s">
        <v>819</v>
      </c>
      <c r="GV30" s="77" t="s">
        <v>805</v>
      </c>
      <c r="GW30" s="77" t="s">
        <v>814</v>
      </c>
      <c r="GX30" s="79" t="s">
        <v>823</v>
      </c>
      <c r="GY30" s="79" t="s">
        <v>801</v>
      </c>
      <c r="GZ30" s="77" t="s">
        <v>805</v>
      </c>
      <c r="HA30" s="80" t="s">
        <v>796</v>
      </c>
      <c r="HB30" s="79" t="s">
        <v>795</v>
      </c>
      <c r="HC30" s="77" t="s">
        <v>798</v>
      </c>
      <c r="HD30" s="77" t="s">
        <v>805</v>
      </c>
      <c r="HE30" s="77" t="s">
        <v>800</v>
      </c>
      <c r="HF30" s="77" t="s">
        <v>807</v>
      </c>
      <c r="HG30" s="79" t="s">
        <v>823</v>
      </c>
      <c r="HH30" s="77" t="s">
        <v>809</v>
      </c>
      <c r="HI30" s="79" t="s">
        <v>799</v>
      </c>
      <c r="HJ30" s="79" t="s">
        <v>813</v>
      </c>
      <c r="HK30" s="79" t="s">
        <v>801</v>
      </c>
      <c r="HL30" s="77" t="s">
        <v>807</v>
      </c>
      <c r="HM30" s="79" t="s">
        <v>816</v>
      </c>
      <c r="HN30" s="77" t="s">
        <v>809</v>
      </c>
      <c r="HO30" s="79" t="s">
        <v>810</v>
      </c>
      <c r="HP30" s="77" t="s">
        <v>798</v>
      </c>
      <c r="HQ30" s="79" t="s">
        <v>808</v>
      </c>
      <c r="HR30" s="79" t="s">
        <v>801</v>
      </c>
      <c r="HS30" s="79" t="s">
        <v>799</v>
      </c>
      <c r="HT30" s="79" t="s">
        <v>799</v>
      </c>
      <c r="HU30" s="79" t="s">
        <v>797</v>
      </c>
      <c r="HV30" s="79" t="s">
        <v>797</v>
      </c>
      <c r="HW30" s="79" t="s">
        <v>799</v>
      </c>
      <c r="HX30" s="79" t="s">
        <v>801</v>
      </c>
      <c r="HY30" s="79" t="s">
        <v>799</v>
      </c>
      <c r="HZ30" s="79" t="s">
        <v>815</v>
      </c>
      <c r="IA30" s="77" t="s">
        <v>807</v>
      </c>
      <c r="IB30" s="80" t="s">
        <v>821</v>
      </c>
      <c r="IC30" s="77" t="s">
        <v>807</v>
      </c>
      <c r="ID30" s="77" t="s">
        <v>802</v>
      </c>
      <c r="IE30" s="80" t="s">
        <v>796</v>
      </c>
      <c r="IF30" s="80" t="s">
        <v>796</v>
      </c>
      <c r="IG30" s="80" t="s">
        <v>818</v>
      </c>
      <c r="IH30" s="79" t="s">
        <v>815</v>
      </c>
      <c r="II30" s="79" t="s">
        <v>806</v>
      </c>
      <c r="IJ30" s="85" t="s">
        <v>799</v>
      </c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ht="12">
      <c r="A31" s="105">
        <v>30</v>
      </c>
      <c r="B31" s="115" t="s">
        <v>133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122"/>
      <c r="S31" s="122"/>
      <c r="T31" s="122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8"/>
      <c r="GU31" s="76" t="s">
        <v>807</v>
      </c>
      <c r="GV31" s="79" t="s">
        <v>799</v>
      </c>
      <c r="GW31" s="77" t="s">
        <v>794</v>
      </c>
      <c r="GX31" s="79" t="s">
        <v>799</v>
      </c>
      <c r="GY31" s="77" t="s">
        <v>812</v>
      </c>
      <c r="GZ31" s="79" t="s">
        <v>799</v>
      </c>
      <c r="HA31" s="79" t="s">
        <v>806</v>
      </c>
      <c r="HB31" s="79" t="s">
        <v>813</v>
      </c>
      <c r="HC31" s="79" t="s">
        <v>801</v>
      </c>
      <c r="HD31" s="79" t="s">
        <v>799</v>
      </c>
      <c r="HE31" s="79" t="s">
        <v>795</v>
      </c>
      <c r="HF31" s="79" t="s">
        <v>816</v>
      </c>
      <c r="HG31" s="77" t="s">
        <v>822</v>
      </c>
      <c r="HH31" s="77" t="s">
        <v>802</v>
      </c>
      <c r="HI31" s="77" t="s">
        <v>794</v>
      </c>
      <c r="HJ31" s="79" t="s">
        <v>806</v>
      </c>
      <c r="HK31" s="77" t="s">
        <v>812</v>
      </c>
      <c r="HL31" s="77" t="s">
        <v>805</v>
      </c>
      <c r="HM31" s="77" t="s">
        <v>822</v>
      </c>
      <c r="HN31" s="77" t="s">
        <v>800</v>
      </c>
      <c r="HO31" s="77" t="s">
        <v>794</v>
      </c>
      <c r="HP31" s="77" t="s">
        <v>805</v>
      </c>
      <c r="HQ31" s="79" t="s">
        <v>801</v>
      </c>
      <c r="HR31" s="77" t="s">
        <v>794</v>
      </c>
      <c r="HS31" s="77" t="s">
        <v>805</v>
      </c>
      <c r="HT31" s="79" t="s">
        <v>795</v>
      </c>
      <c r="HU31" s="77" t="s">
        <v>794</v>
      </c>
      <c r="HV31" s="79" t="s">
        <v>799</v>
      </c>
      <c r="HW31" s="79" t="s">
        <v>797</v>
      </c>
      <c r="HX31" s="79" t="s">
        <v>806</v>
      </c>
      <c r="HY31" s="80" t="s">
        <v>811</v>
      </c>
      <c r="HZ31" s="79" t="s">
        <v>801</v>
      </c>
      <c r="IA31" s="79" t="s">
        <v>799</v>
      </c>
      <c r="IB31" s="80" t="s">
        <v>821</v>
      </c>
      <c r="IC31" s="80" t="s">
        <v>796</v>
      </c>
      <c r="ID31" s="79" t="s">
        <v>806</v>
      </c>
      <c r="IE31" s="79" t="s">
        <v>806</v>
      </c>
      <c r="IF31" s="77" t="s">
        <v>798</v>
      </c>
      <c r="IG31" s="80" t="s">
        <v>811</v>
      </c>
      <c r="IH31" s="77" t="s">
        <v>794</v>
      </c>
      <c r="II31" s="79" t="s">
        <v>813</v>
      </c>
      <c r="IJ31" s="85" t="s">
        <v>815</v>
      </c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ht="12">
      <c r="A32" s="105">
        <v>31</v>
      </c>
      <c r="B32" s="115" t="s">
        <v>135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122"/>
      <c r="S32" s="122"/>
      <c r="T32" s="122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8"/>
      <c r="GU32" s="84" t="s">
        <v>813</v>
      </c>
      <c r="GV32" s="77" t="s">
        <v>800</v>
      </c>
      <c r="GW32" s="79" t="s">
        <v>806</v>
      </c>
      <c r="GX32" s="79" t="s">
        <v>795</v>
      </c>
      <c r="GY32" s="79" t="s">
        <v>801</v>
      </c>
      <c r="GZ32" s="80" t="s">
        <v>796</v>
      </c>
      <c r="HA32" s="80" t="s">
        <v>796</v>
      </c>
      <c r="HB32" s="77" t="s">
        <v>805</v>
      </c>
      <c r="HC32" s="77" t="s">
        <v>800</v>
      </c>
      <c r="HD32" s="80" t="s">
        <v>811</v>
      </c>
      <c r="HE32" s="77" t="s">
        <v>807</v>
      </c>
      <c r="HF32" s="77" t="s">
        <v>807</v>
      </c>
      <c r="HG32" s="79" t="s">
        <v>808</v>
      </c>
      <c r="HH32" s="77" t="s">
        <v>798</v>
      </c>
      <c r="HI32" s="79" t="s">
        <v>795</v>
      </c>
      <c r="HJ32" s="80" t="s">
        <v>796</v>
      </c>
      <c r="HK32" s="79" t="s">
        <v>810</v>
      </c>
      <c r="HL32" s="79" t="s">
        <v>808</v>
      </c>
      <c r="HM32" s="83" t="s">
        <v>806</v>
      </c>
      <c r="HN32" s="79" t="s">
        <v>803</v>
      </c>
      <c r="HO32" s="79" t="s">
        <v>799</v>
      </c>
      <c r="HP32" s="77" t="s">
        <v>798</v>
      </c>
      <c r="HQ32" s="77" t="s">
        <v>802</v>
      </c>
      <c r="HR32" s="79" t="s">
        <v>801</v>
      </c>
      <c r="HS32" s="80" t="s">
        <v>796</v>
      </c>
      <c r="HT32" s="79" t="s">
        <v>803</v>
      </c>
      <c r="HU32" s="80" t="s">
        <v>811</v>
      </c>
      <c r="HV32" s="77" t="s">
        <v>798</v>
      </c>
      <c r="HW32" s="77" t="s">
        <v>800</v>
      </c>
      <c r="HX32" s="79" t="s">
        <v>799</v>
      </c>
      <c r="HY32" s="79" t="s">
        <v>795</v>
      </c>
      <c r="HZ32" s="79" t="s">
        <v>808</v>
      </c>
      <c r="IA32" s="77" t="s">
        <v>800</v>
      </c>
      <c r="IB32" s="80" t="s">
        <v>796</v>
      </c>
      <c r="IC32" s="77" t="s">
        <v>807</v>
      </c>
      <c r="ID32" s="79" t="s">
        <v>795</v>
      </c>
      <c r="IE32" s="77" t="s">
        <v>800</v>
      </c>
      <c r="IF32" s="80" t="s">
        <v>811</v>
      </c>
      <c r="IG32" s="77" t="s">
        <v>819</v>
      </c>
      <c r="IH32" s="83" t="s">
        <v>806</v>
      </c>
      <c r="II32" s="79" t="s">
        <v>799</v>
      </c>
      <c r="IJ32" s="78" t="s">
        <v>794</v>
      </c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ht="12">
      <c r="A33" s="105">
        <v>32</v>
      </c>
      <c r="B33" s="115" t="s">
        <v>134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8"/>
      <c r="GU33" s="84" t="s">
        <v>797</v>
      </c>
      <c r="GV33" s="77" t="s">
        <v>794</v>
      </c>
      <c r="GW33" s="79" t="s">
        <v>795</v>
      </c>
      <c r="GX33" s="79" t="s">
        <v>801</v>
      </c>
      <c r="GY33" s="77" t="s">
        <v>817</v>
      </c>
      <c r="GZ33" s="79" t="s">
        <v>810</v>
      </c>
      <c r="HA33" s="79" t="s">
        <v>801</v>
      </c>
      <c r="HB33" s="77" t="s">
        <v>794</v>
      </c>
      <c r="HC33" s="79" t="s">
        <v>810</v>
      </c>
      <c r="HD33" s="80" t="s">
        <v>796</v>
      </c>
      <c r="HE33" s="77" t="s">
        <v>812</v>
      </c>
      <c r="HF33" s="79" t="s">
        <v>820</v>
      </c>
      <c r="HG33" s="77" t="s">
        <v>800</v>
      </c>
      <c r="HH33" s="79" t="s">
        <v>795</v>
      </c>
      <c r="HI33" s="79" t="s">
        <v>795</v>
      </c>
      <c r="HJ33" s="77" t="s">
        <v>814</v>
      </c>
      <c r="HK33" s="77" t="s">
        <v>798</v>
      </c>
      <c r="HL33" s="77" t="s">
        <v>807</v>
      </c>
      <c r="HM33" s="80" t="s">
        <v>796</v>
      </c>
      <c r="HN33" s="83" t="s">
        <v>806</v>
      </c>
      <c r="HO33" s="77" t="s">
        <v>817</v>
      </c>
      <c r="HP33" s="79" t="s">
        <v>801</v>
      </c>
      <c r="HQ33" s="77" t="s">
        <v>814</v>
      </c>
      <c r="HR33" s="79" t="s">
        <v>795</v>
      </c>
      <c r="HS33" s="77" t="s">
        <v>822</v>
      </c>
      <c r="HT33" s="77" t="s">
        <v>805</v>
      </c>
      <c r="HU33" s="77" t="s">
        <v>802</v>
      </c>
      <c r="HV33" s="79" t="s">
        <v>799</v>
      </c>
      <c r="HW33" s="77" t="s">
        <v>800</v>
      </c>
      <c r="HX33" s="79" t="s">
        <v>801</v>
      </c>
      <c r="HY33" s="80" t="s">
        <v>811</v>
      </c>
      <c r="HZ33" s="77" t="s">
        <v>805</v>
      </c>
      <c r="IA33" s="79" t="s">
        <v>795</v>
      </c>
      <c r="IB33" s="79" t="s">
        <v>801</v>
      </c>
      <c r="IC33" s="77" t="s">
        <v>802</v>
      </c>
      <c r="ID33" s="77" t="s">
        <v>840</v>
      </c>
      <c r="IE33" s="80" t="s">
        <v>796</v>
      </c>
      <c r="IF33" s="77" t="s">
        <v>794</v>
      </c>
      <c r="IG33" s="79" t="s">
        <v>820</v>
      </c>
      <c r="IH33" s="77" t="s">
        <v>802</v>
      </c>
      <c r="II33" s="83" t="s">
        <v>806</v>
      </c>
      <c r="IJ33" s="85" t="s">
        <v>813</v>
      </c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ht="12">
      <c r="A34" s="105">
        <v>33</v>
      </c>
      <c r="B34" s="116" t="s">
        <v>136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8"/>
      <c r="GU34" s="84" t="s">
        <v>808</v>
      </c>
      <c r="GV34" s="77" t="s">
        <v>794</v>
      </c>
      <c r="GW34" s="80" t="s">
        <v>796</v>
      </c>
      <c r="GX34" s="77" t="s">
        <v>800</v>
      </c>
      <c r="GY34" s="79" t="s">
        <v>806</v>
      </c>
      <c r="GZ34" s="80" t="s">
        <v>811</v>
      </c>
      <c r="HA34" s="79" t="s">
        <v>808</v>
      </c>
      <c r="HB34" s="77" t="s">
        <v>812</v>
      </c>
      <c r="HC34" s="77" t="s">
        <v>819</v>
      </c>
      <c r="HD34" s="80" t="s">
        <v>796</v>
      </c>
      <c r="HE34" s="79" t="s">
        <v>795</v>
      </c>
      <c r="HF34" s="77" t="s">
        <v>800</v>
      </c>
      <c r="HG34" s="77" t="s">
        <v>812</v>
      </c>
      <c r="HH34" s="79" t="s">
        <v>813</v>
      </c>
      <c r="HI34" s="77" t="s">
        <v>807</v>
      </c>
      <c r="HJ34" s="79" t="s">
        <v>815</v>
      </c>
      <c r="HK34" s="77" t="s">
        <v>809</v>
      </c>
      <c r="HL34" s="79" t="s">
        <v>808</v>
      </c>
      <c r="HM34" s="80" t="s">
        <v>796</v>
      </c>
      <c r="HN34" s="80" t="s">
        <v>811</v>
      </c>
      <c r="HO34" s="79" t="s">
        <v>795</v>
      </c>
      <c r="HP34" s="77" t="s">
        <v>794</v>
      </c>
      <c r="HQ34" s="80" t="s">
        <v>811</v>
      </c>
      <c r="HR34" s="79" t="s">
        <v>820</v>
      </c>
      <c r="HS34" s="80" t="s">
        <v>821</v>
      </c>
      <c r="HT34" s="79" t="s">
        <v>799</v>
      </c>
      <c r="HU34" s="77" t="s">
        <v>807</v>
      </c>
      <c r="HV34" s="77" t="s">
        <v>794</v>
      </c>
      <c r="HW34" s="77" t="s">
        <v>798</v>
      </c>
      <c r="HX34" s="79" t="s">
        <v>801</v>
      </c>
      <c r="HY34" s="77" t="s">
        <v>809</v>
      </c>
      <c r="HZ34" s="77" t="s">
        <v>812</v>
      </c>
      <c r="IA34" s="79" t="s">
        <v>795</v>
      </c>
      <c r="IB34" s="77" t="s">
        <v>800</v>
      </c>
      <c r="IC34" s="79" t="s">
        <v>810</v>
      </c>
      <c r="ID34" s="79" t="s">
        <v>795</v>
      </c>
      <c r="IE34" s="83" t="s">
        <v>806</v>
      </c>
      <c r="IF34" s="80" t="s">
        <v>811</v>
      </c>
      <c r="IG34" s="80" t="s">
        <v>818</v>
      </c>
      <c r="IH34" s="79" t="s">
        <v>801</v>
      </c>
      <c r="II34" s="79" t="s">
        <v>808</v>
      </c>
      <c r="IJ34" s="81" t="s">
        <v>811</v>
      </c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 ht="12">
      <c r="A35" s="105">
        <v>34</v>
      </c>
      <c r="B35" s="115" t="s">
        <v>781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15"/>
      <c r="GU35" s="82" t="s">
        <v>796</v>
      </c>
      <c r="GV35" s="77" t="s">
        <v>802</v>
      </c>
      <c r="GW35" s="77" t="s">
        <v>805</v>
      </c>
      <c r="GX35" s="77" t="s">
        <v>802</v>
      </c>
      <c r="GY35" s="80" t="s">
        <v>796</v>
      </c>
      <c r="GZ35" s="77" t="s">
        <v>798</v>
      </c>
      <c r="HA35" s="77" t="s">
        <v>794</v>
      </c>
      <c r="HB35" s="79" t="s">
        <v>823</v>
      </c>
      <c r="HC35" s="77" t="s">
        <v>802</v>
      </c>
      <c r="HD35" s="80" t="s">
        <v>796</v>
      </c>
      <c r="HE35" s="77" t="s">
        <v>805</v>
      </c>
      <c r="HF35" s="79" t="s">
        <v>801</v>
      </c>
      <c r="HG35" s="79" t="s">
        <v>801</v>
      </c>
      <c r="HH35" s="79" t="s">
        <v>810</v>
      </c>
      <c r="HI35" s="79" t="s">
        <v>795</v>
      </c>
      <c r="HJ35" s="77" t="s">
        <v>807</v>
      </c>
      <c r="HK35" s="80" t="s">
        <v>796</v>
      </c>
      <c r="HL35" s="79" t="s">
        <v>808</v>
      </c>
      <c r="HM35" s="79" t="s">
        <v>799</v>
      </c>
      <c r="HN35" s="77" t="s">
        <v>794</v>
      </c>
      <c r="HO35" s="79" t="s">
        <v>801</v>
      </c>
      <c r="HP35" s="79" t="s">
        <v>813</v>
      </c>
      <c r="HQ35" s="80" t="s">
        <v>796</v>
      </c>
      <c r="HR35" s="77" t="s">
        <v>802</v>
      </c>
      <c r="HS35" s="79" t="s">
        <v>823</v>
      </c>
      <c r="HT35" s="79" t="s">
        <v>797</v>
      </c>
      <c r="HU35" s="79" t="s">
        <v>799</v>
      </c>
      <c r="HV35" s="77" t="s">
        <v>822</v>
      </c>
      <c r="HW35" s="79" t="s">
        <v>806</v>
      </c>
      <c r="HX35" s="77" t="s">
        <v>805</v>
      </c>
      <c r="HY35" s="79" t="s">
        <v>810</v>
      </c>
      <c r="HZ35" s="77" t="s">
        <v>800</v>
      </c>
      <c r="IA35" s="79" t="s">
        <v>813</v>
      </c>
      <c r="IB35" s="77" t="s">
        <v>802</v>
      </c>
      <c r="IC35" s="79" t="s">
        <v>808</v>
      </c>
      <c r="ID35" s="79" t="s">
        <v>808</v>
      </c>
      <c r="IE35" s="77" t="s">
        <v>805</v>
      </c>
      <c r="IF35" s="77" t="s">
        <v>805</v>
      </c>
      <c r="IG35" s="80" t="s">
        <v>811</v>
      </c>
      <c r="IH35" s="77" t="s">
        <v>805</v>
      </c>
      <c r="II35" s="79" t="s">
        <v>799</v>
      </c>
      <c r="IJ35" s="81" t="s">
        <v>796</v>
      </c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ht="12">
      <c r="A36" s="105">
        <v>35</v>
      </c>
      <c r="B36" s="115" t="s">
        <v>247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15"/>
      <c r="GU36" s="76" t="s">
        <v>812</v>
      </c>
      <c r="GV36" s="79" t="s">
        <v>795</v>
      </c>
      <c r="GW36" s="80" t="s">
        <v>811</v>
      </c>
      <c r="GX36" s="77" t="s">
        <v>802</v>
      </c>
      <c r="GY36" s="79" t="s">
        <v>797</v>
      </c>
      <c r="GZ36" s="80" t="s">
        <v>811</v>
      </c>
      <c r="HA36" s="77" t="s">
        <v>805</v>
      </c>
      <c r="HB36" s="77" t="s">
        <v>822</v>
      </c>
      <c r="HC36" s="79" t="s">
        <v>795</v>
      </c>
      <c r="HD36" s="80" t="s">
        <v>796</v>
      </c>
      <c r="HE36" s="79" t="s">
        <v>801</v>
      </c>
      <c r="HF36" s="79" t="s">
        <v>808</v>
      </c>
      <c r="HG36" s="77" t="s">
        <v>800</v>
      </c>
      <c r="HH36" s="79" t="s">
        <v>815</v>
      </c>
      <c r="HI36" s="77" t="s">
        <v>798</v>
      </c>
      <c r="HJ36" s="80" t="s">
        <v>818</v>
      </c>
      <c r="HK36" s="77" t="s">
        <v>814</v>
      </c>
      <c r="HL36" s="79" t="s">
        <v>808</v>
      </c>
      <c r="HM36" s="77" t="s">
        <v>809</v>
      </c>
      <c r="HN36" s="77" t="s">
        <v>807</v>
      </c>
      <c r="HO36" s="77" t="s">
        <v>798</v>
      </c>
      <c r="HP36" s="79" t="s">
        <v>797</v>
      </c>
      <c r="HQ36" s="79" t="s">
        <v>815</v>
      </c>
      <c r="HR36" s="79" t="s">
        <v>801</v>
      </c>
      <c r="HS36" s="80" t="s">
        <v>811</v>
      </c>
      <c r="HT36" s="80" t="s">
        <v>811</v>
      </c>
      <c r="HU36" s="80" t="s">
        <v>808</v>
      </c>
      <c r="HV36" s="77" t="s">
        <v>800</v>
      </c>
      <c r="HW36" s="77" t="s">
        <v>805</v>
      </c>
      <c r="HX36" s="77" t="s">
        <v>812</v>
      </c>
      <c r="HY36" s="79" t="s">
        <v>816</v>
      </c>
      <c r="HZ36" s="79" t="s">
        <v>808</v>
      </c>
      <c r="IA36" s="79" t="s">
        <v>808</v>
      </c>
      <c r="IB36" s="80" t="s">
        <v>821</v>
      </c>
      <c r="IC36" s="79" t="s">
        <v>815</v>
      </c>
      <c r="ID36" s="79" t="s">
        <v>806</v>
      </c>
      <c r="IE36" s="77" t="s">
        <v>800</v>
      </c>
      <c r="IF36" s="77" t="s">
        <v>798</v>
      </c>
      <c r="IG36" s="79" t="s">
        <v>799</v>
      </c>
      <c r="IH36" s="77" t="s">
        <v>805</v>
      </c>
      <c r="II36" s="77" t="s">
        <v>822</v>
      </c>
      <c r="IJ36" s="78" t="s">
        <v>798</v>
      </c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ht="12">
      <c r="A37" s="105">
        <v>36</v>
      </c>
      <c r="B37" s="115" t="s">
        <v>777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77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15"/>
      <c r="GU37" s="82" t="s">
        <v>796</v>
      </c>
      <c r="GV37" s="79" t="s">
        <v>795</v>
      </c>
      <c r="GW37" s="77" t="s">
        <v>798</v>
      </c>
      <c r="GX37" s="79" t="s">
        <v>801</v>
      </c>
      <c r="GY37" s="79" t="s">
        <v>813</v>
      </c>
      <c r="GZ37" s="79" t="s">
        <v>797</v>
      </c>
      <c r="HA37" s="79" t="s">
        <v>799</v>
      </c>
      <c r="HB37" s="79" t="s">
        <v>810</v>
      </c>
      <c r="HC37" s="77" t="s">
        <v>798</v>
      </c>
      <c r="HD37" s="79" t="s">
        <v>806</v>
      </c>
      <c r="HE37" s="77" t="s">
        <v>814</v>
      </c>
      <c r="HF37" s="77" t="s">
        <v>794</v>
      </c>
      <c r="HG37" s="79" t="s">
        <v>813</v>
      </c>
      <c r="HH37" s="79" t="s">
        <v>806</v>
      </c>
      <c r="HI37" s="80" t="s">
        <v>796</v>
      </c>
      <c r="HJ37" s="79" t="s">
        <v>799</v>
      </c>
      <c r="HK37" s="77" t="s">
        <v>812</v>
      </c>
      <c r="HL37" s="77" t="s">
        <v>812</v>
      </c>
      <c r="HM37" s="77" t="s">
        <v>805</v>
      </c>
      <c r="HN37" s="77" t="s">
        <v>804</v>
      </c>
      <c r="HO37" s="79" t="s">
        <v>816</v>
      </c>
      <c r="HP37" s="77" t="s">
        <v>800</v>
      </c>
      <c r="HQ37" s="80" t="s">
        <v>811</v>
      </c>
      <c r="HR37" s="80" t="s">
        <v>796</v>
      </c>
      <c r="HS37" s="80" t="s">
        <v>811</v>
      </c>
      <c r="HT37" s="77" t="s">
        <v>794</v>
      </c>
      <c r="HU37" s="77" t="s">
        <v>800</v>
      </c>
      <c r="HV37" s="80" t="s">
        <v>821</v>
      </c>
      <c r="HW37" s="80" t="s">
        <v>821</v>
      </c>
      <c r="HX37" s="79" t="s">
        <v>810</v>
      </c>
      <c r="HY37" s="77" t="s">
        <v>800</v>
      </c>
      <c r="HZ37" s="80" t="s">
        <v>821</v>
      </c>
      <c r="IA37" s="79" t="s">
        <v>799</v>
      </c>
      <c r="IB37" s="80" t="s">
        <v>821</v>
      </c>
      <c r="IC37" s="77" t="s">
        <v>798</v>
      </c>
      <c r="ID37" s="77" t="s">
        <v>794</v>
      </c>
      <c r="IE37" s="79" t="s">
        <v>795</v>
      </c>
      <c r="IF37" s="79" t="s">
        <v>801</v>
      </c>
      <c r="IG37" s="80" t="s">
        <v>811</v>
      </c>
      <c r="IH37" s="79" t="s">
        <v>801</v>
      </c>
      <c r="II37" s="77" t="s">
        <v>800</v>
      </c>
      <c r="IJ37" s="78" t="s">
        <v>812</v>
      </c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ht="12">
      <c r="A38" s="105">
        <v>37</v>
      </c>
      <c r="B38" s="115" t="s">
        <v>438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15"/>
      <c r="GU38" s="76" t="s">
        <v>794</v>
      </c>
      <c r="GV38" s="80" t="s">
        <v>818</v>
      </c>
      <c r="GW38" s="77" t="s">
        <v>805</v>
      </c>
      <c r="GX38" s="79" t="s">
        <v>795</v>
      </c>
      <c r="GY38" s="79" t="s">
        <v>808</v>
      </c>
      <c r="GZ38" s="80" t="s">
        <v>796</v>
      </c>
      <c r="HA38" s="77" t="s">
        <v>805</v>
      </c>
      <c r="HB38" s="79" t="s">
        <v>806</v>
      </c>
      <c r="HC38" s="77" t="s">
        <v>809</v>
      </c>
      <c r="HD38" s="80" t="s">
        <v>811</v>
      </c>
      <c r="HE38" s="79" t="s">
        <v>815</v>
      </c>
      <c r="HF38" s="80" t="s">
        <v>796</v>
      </c>
      <c r="HG38" s="79" t="s">
        <v>799</v>
      </c>
      <c r="HH38" s="79" t="s">
        <v>801</v>
      </c>
      <c r="HI38" s="77" t="s">
        <v>794</v>
      </c>
      <c r="HJ38" s="80" t="s">
        <v>811</v>
      </c>
      <c r="HK38" s="79" t="s">
        <v>810</v>
      </c>
      <c r="HL38" s="77" t="s">
        <v>794</v>
      </c>
      <c r="HM38" s="77" t="s">
        <v>817</v>
      </c>
      <c r="HN38" s="80" t="s">
        <v>811</v>
      </c>
      <c r="HO38" s="80" t="s">
        <v>821</v>
      </c>
      <c r="HP38" s="77" t="s">
        <v>800</v>
      </c>
      <c r="HQ38" s="79" t="s">
        <v>806</v>
      </c>
      <c r="HR38" s="79" t="s">
        <v>810</v>
      </c>
      <c r="HS38" s="80" t="s">
        <v>811</v>
      </c>
      <c r="HT38" s="77" t="s">
        <v>794</v>
      </c>
      <c r="HU38" s="80" t="s">
        <v>796</v>
      </c>
      <c r="HV38" s="80" t="s">
        <v>796</v>
      </c>
      <c r="HW38" s="79" t="s">
        <v>799</v>
      </c>
      <c r="HX38" s="77" t="s">
        <v>802</v>
      </c>
      <c r="HY38" s="79" t="s">
        <v>801</v>
      </c>
      <c r="HZ38" s="80" t="s">
        <v>821</v>
      </c>
      <c r="IA38" s="79" t="s">
        <v>801</v>
      </c>
      <c r="IB38" s="80" t="s">
        <v>821</v>
      </c>
      <c r="IC38" s="80" t="s">
        <v>796</v>
      </c>
      <c r="ID38" s="77" t="s">
        <v>807</v>
      </c>
      <c r="IE38" s="77" t="s">
        <v>800</v>
      </c>
      <c r="IF38" s="77" t="s">
        <v>840</v>
      </c>
      <c r="IG38" s="79" t="s">
        <v>806</v>
      </c>
      <c r="IH38" s="77" t="s">
        <v>814</v>
      </c>
      <c r="II38" s="77" t="s">
        <v>807</v>
      </c>
      <c r="IJ38" s="81" t="s">
        <v>818</v>
      </c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  <row r="39" spans="1:256" ht="12">
      <c r="A39" s="105">
        <v>38</v>
      </c>
      <c r="B39" s="115" t="s">
        <v>434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15"/>
      <c r="GU39" s="76" t="s">
        <v>798</v>
      </c>
      <c r="GV39" s="77" t="s">
        <v>794</v>
      </c>
      <c r="GW39" s="79" t="s">
        <v>797</v>
      </c>
      <c r="GX39" s="79" t="s">
        <v>799</v>
      </c>
      <c r="GY39" s="77" t="s">
        <v>798</v>
      </c>
      <c r="GZ39" s="77" t="s">
        <v>800</v>
      </c>
      <c r="HA39" s="79" t="s">
        <v>795</v>
      </c>
      <c r="HB39" s="79" t="s">
        <v>815</v>
      </c>
      <c r="HC39" s="79" t="s">
        <v>797</v>
      </c>
      <c r="HD39" s="79" t="s">
        <v>806</v>
      </c>
      <c r="HE39" s="79" t="s">
        <v>799</v>
      </c>
      <c r="HF39" s="80" t="s">
        <v>796</v>
      </c>
      <c r="HG39" s="77" t="s">
        <v>817</v>
      </c>
      <c r="HH39" s="77" t="s">
        <v>805</v>
      </c>
      <c r="HI39" s="77" t="s">
        <v>800</v>
      </c>
      <c r="HJ39" s="77" t="s">
        <v>802</v>
      </c>
      <c r="HK39" s="80" t="s">
        <v>796</v>
      </c>
      <c r="HL39" s="77" t="s">
        <v>800</v>
      </c>
      <c r="HM39" s="77" t="s">
        <v>807</v>
      </c>
      <c r="HN39" s="77" t="s">
        <v>800</v>
      </c>
      <c r="HO39" s="77" t="s">
        <v>800</v>
      </c>
      <c r="HP39" s="77" t="s">
        <v>802</v>
      </c>
      <c r="HQ39" s="77" t="s">
        <v>809</v>
      </c>
      <c r="HR39" s="80" t="s">
        <v>796</v>
      </c>
      <c r="HS39" s="80" t="s">
        <v>821</v>
      </c>
      <c r="HT39" s="80" t="s">
        <v>811</v>
      </c>
      <c r="HU39" s="79" t="s">
        <v>795</v>
      </c>
      <c r="HV39" s="79" t="s">
        <v>823</v>
      </c>
      <c r="HW39" s="79" t="s">
        <v>797</v>
      </c>
      <c r="HX39" s="77" t="s">
        <v>822</v>
      </c>
      <c r="HY39" s="80" t="s">
        <v>811</v>
      </c>
      <c r="HZ39" s="77" t="s">
        <v>814</v>
      </c>
      <c r="IA39" s="77" t="s">
        <v>802</v>
      </c>
      <c r="IB39" s="77" t="s">
        <v>814</v>
      </c>
      <c r="IC39" s="77" t="s">
        <v>812</v>
      </c>
      <c r="ID39" s="77" t="s">
        <v>819</v>
      </c>
      <c r="IE39" s="77" t="s">
        <v>817</v>
      </c>
      <c r="IF39" s="79" t="s">
        <v>801</v>
      </c>
      <c r="IG39" s="79" t="s">
        <v>799</v>
      </c>
      <c r="IH39" s="77" t="s">
        <v>798</v>
      </c>
      <c r="II39" s="80" t="s">
        <v>796</v>
      </c>
      <c r="IJ39" s="85" t="s">
        <v>795</v>
      </c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ht="12">
      <c r="A40" s="105">
        <v>39</v>
      </c>
      <c r="B40" s="115" t="s">
        <v>246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15"/>
      <c r="GU40" s="84" t="s">
        <v>806</v>
      </c>
      <c r="GV40" s="80" t="s">
        <v>796</v>
      </c>
      <c r="GW40" s="77" t="s">
        <v>798</v>
      </c>
      <c r="GX40" s="79" t="s">
        <v>815</v>
      </c>
      <c r="GY40" s="80" t="s">
        <v>811</v>
      </c>
      <c r="GZ40" s="80" t="s">
        <v>796</v>
      </c>
      <c r="HA40" s="77" t="s">
        <v>802</v>
      </c>
      <c r="HB40" s="79" t="s">
        <v>801</v>
      </c>
      <c r="HC40" s="79" t="s">
        <v>797</v>
      </c>
      <c r="HD40" s="77" t="s">
        <v>805</v>
      </c>
      <c r="HE40" s="77" t="s">
        <v>802</v>
      </c>
      <c r="HF40" s="77" t="s">
        <v>817</v>
      </c>
      <c r="HG40" s="77" t="s">
        <v>802</v>
      </c>
      <c r="HH40" s="77" t="s">
        <v>805</v>
      </c>
      <c r="HI40" s="77" t="s">
        <v>794</v>
      </c>
      <c r="HJ40" s="77" t="s">
        <v>814</v>
      </c>
      <c r="HK40" s="77" t="s">
        <v>802</v>
      </c>
      <c r="HL40" s="79" t="s">
        <v>795</v>
      </c>
      <c r="HM40" s="77" t="s">
        <v>807</v>
      </c>
      <c r="HN40" s="79" t="s">
        <v>816</v>
      </c>
      <c r="HO40" s="80" t="s">
        <v>811</v>
      </c>
      <c r="HP40" s="77" t="s">
        <v>794</v>
      </c>
      <c r="HQ40" s="86" t="s">
        <v>805</v>
      </c>
      <c r="HR40" s="86" t="s">
        <v>805</v>
      </c>
      <c r="HS40" s="79" t="s">
        <v>801</v>
      </c>
      <c r="HT40" s="79" t="s">
        <v>799</v>
      </c>
      <c r="HU40" s="80" t="s">
        <v>811</v>
      </c>
      <c r="HV40" s="77" t="s">
        <v>800</v>
      </c>
      <c r="HW40" s="80" t="s">
        <v>796</v>
      </c>
      <c r="HX40" s="77" t="s">
        <v>809</v>
      </c>
      <c r="HY40" s="80" t="s">
        <v>811</v>
      </c>
      <c r="HZ40" s="77" t="s">
        <v>807</v>
      </c>
      <c r="IA40" s="77" t="s">
        <v>800</v>
      </c>
      <c r="IB40" s="79" t="s">
        <v>801</v>
      </c>
      <c r="IC40" s="83" t="s">
        <v>806</v>
      </c>
      <c r="ID40" s="86" t="s">
        <v>805</v>
      </c>
      <c r="IE40" s="86" t="s">
        <v>805</v>
      </c>
      <c r="IF40" s="80" t="s">
        <v>796</v>
      </c>
      <c r="IG40" s="77" t="s">
        <v>805</v>
      </c>
      <c r="IH40" s="79" t="s">
        <v>799</v>
      </c>
      <c r="II40" s="86" t="s">
        <v>805</v>
      </c>
      <c r="IJ40" s="78" t="s">
        <v>814</v>
      </c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ht="12.75" thickBot="1">
      <c r="A41" s="117">
        <v>40</v>
      </c>
      <c r="B41" s="118" t="s">
        <v>245</v>
      </c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31"/>
      <c r="GU41" s="87" t="s">
        <v>796</v>
      </c>
      <c r="GV41" s="88" t="s">
        <v>795</v>
      </c>
      <c r="GW41" s="89" t="s">
        <v>811</v>
      </c>
      <c r="GX41" s="90" t="s">
        <v>800</v>
      </c>
      <c r="GY41" s="89" t="s">
        <v>796</v>
      </c>
      <c r="GZ41" s="90" t="s">
        <v>794</v>
      </c>
      <c r="HA41" s="90" t="s">
        <v>824</v>
      </c>
      <c r="HB41" s="90" t="s">
        <v>802</v>
      </c>
      <c r="HC41" s="88" t="s">
        <v>797</v>
      </c>
      <c r="HD41" s="89" t="s">
        <v>811</v>
      </c>
      <c r="HE41" s="88" t="s">
        <v>799</v>
      </c>
      <c r="HF41" s="88" t="s">
        <v>799</v>
      </c>
      <c r="HG41" s="90" t="s">
        <v>800</v>
      </c>
      <c r="HH41" s="90" t="s">
        <v>800</v>
      </c>
      <c r="HI41" s="89" t="s">
        <v>796</v>
      </c>
      <c r="HJ41" s="88" t="s">
        <v>799</v>
      </c>
      <c r="HK41" s="89" t="s">
        <v>811</v>
      </c>
      <c r="HL41" s="90" t="s">
        <v>807</v>
      </c>
      <c r="HM41" s="91" t="s">
        <v>805</v>
      </c>
      <c r="HN41" s="91" t="s">
        <v>805</v>
      </c>
      <c r="HO41" s="90" t="s">
        <v>794</v>
      </c>
      <c r="HP41" s="88" t="s">
        <v>799</v>
      </c>
      <c r="HQ41" s="88" t="s">
        <v>810</v>
      </c>
      <c r="HR41" s="90" t="s">
        <v>802</v>
      </c>
      <c r="HS41" s="88" t="s">
        <v>806</v>
      </c>
      <c r="HT41" s="90" t="s">
        <v>798</v>
      </c>
      <c r="HU41" s="88" t="s">
        <v>795</v>
      </c>
      <c r="HV41" s="88" t="s">
        <v>803</v>
      </c>
      <c r="HW41" s="89" t="s">
        <v>796</v>
      </c>
      <c r="HX41" s="90" t="s">
        <v>802</v>
      </c>
      <c r="HY41" s="90" t="s">
        <v>802</v>
      </c>
      <c r="HZ41" s="90" t="s">
        <v>802</v>
      </c>
      <c r="IA41" s="90" t="s">
        <v>794</v>
      </c>
      <c r="IB41" s="90" t="s">
        <v>794</v>
      </c>
      <c r="IC41" s="90" t="s">
        <v>800</v>
      </c>
      <c r="ID41" s="90" t="s">
        <v>800</v>
      </c>
      <c r="IE41" s="90" t="s">
        <v>794</v>
      </c>
      <c r="IF41" s="91" t="s">
        <v>805</v>
      </c>
      <c r="IG41" s="91" t="s">
        <v>805</v>
      </c>
      <c r="IH41" s="91" t="s">
        <v>805</v>
      </c>
      <c r="II41" s="91" t="s">
        <v>805</v>
      </c>
      <c r="IJ41" s="92" t="s">
        <v>811</v>
      </c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23:246" ht="12"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68"/>
      <c r="IL42" s="68"/>
    </row>
    <row r="43" spans="23:244" ht="12"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</row>
  </sheetData>
  <sheetProtection/>
  <printOptions/>
  <pageMargins left="0.2" right="0.24" top="0.51" bottom="0.34" header="0.41" footer="0.28"/>
  <pageSetup horizontalDpi="600" verticalDpi="600" orientation="landscape" paperSize="9" r:id="rId1"/>
  <ignoredErrors>
    <ignoredError sqref="U1:V1 W1:AE1 AF1:AP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zoomScale="80" zoomScaleNormal="80" zoomScalePageLayoutView="0" workbookViewId="0" topLeftCell="A1">
      <selection activeCell="S3" sqref="S3:S16"/>
    </sheetView>
  </sheetViews>
  <sheetFormatPr defaultColWidth="7.875" defaultRowHeight="12.75"/>
  <cols>
    <col min="1" max="1" width="4.375" style="3" customWidth="1"/>
    <col min="2" max="2" width="15.375" style="3" customWidth="1"/>
    <col min="3" max="16" width="5.625" style="3" customWidth="1"/>
    <col min="17" max="17" width="5.375" style="3" customWidth="1"/>
    <col min="18" max="18" width="6.125" style="3" customWidth="1"/>
    <col min="19" max="19" width="5.00390625" style="3" customWidth="1"/>
    <col min="20" max="22" width="4.375" style="3" customWidth="1"/>
    <col min="23" max="24" width="5.625" style="3" customWidth="1"/>
    <col min="25" max="16384" width="7.875" style="3" customWidth="1"/>
  </cols>
  <sheetData>
    <row r="1" spans="1:16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 t="s">
        <v>109</v>
      </c>
      <c r="R2" s="13" t="s">
        <v>115</v>
      </c>
      <c r="S2" s="13" t="s">
        <v>116</v>
      </c>
      <c r="T2" s="13" t="s">
        <v>110</v>
      </c>
      <c r="U2" s="13" t="s">
        <v>111</v>
      </c>
      <c r="V2" s="13" t="s">
        <v>112</v>
      </c>
      <c r="W2" s="13" t="s">
        <v>113</v>
      </c>
      <c r="X2" s="13" t="s">
        <v>114</v>
      </c>
    </row>
    <row r="3" spans="1:24" ht="25.5" customHeight="1">
      <c r="A3" s="4">
        <v>1</v>
      </c>
      <c r="B3" s="198" t="s">
        <v>121</v>
      </c>
      <c r="C3" s="5"/>
      <c r="D3" s="6" t="s">
        <v>304</v>
      </c>
      <c r="E3" s="6" t="s">
        <v>37</v>
      </c>
      <c r="F3" s="6" t="s">
        <v>171</v>
      </c>
      <c r="G3" s="6" t="s">
        <v>62</v>
      </c>
      <c r="H3" s="6" t="s">
        <v>540</v>
      </c>
      <c r="I3" s="6" t="s">
        <v>455</v>
      </c>
      <c r="J3" s="6" t="s">
        <v>291</v>
      </c>
      <c r="K3" s="6" t="s">
        <v>474</v>
      </c>
      <c r="L3" s="6" t="s">
        <v>300</v>
      </c>
      <c r="M3" s="6" t="s">
        <v>80</v>
      </c>
      <c r="N3" s="6" t="s">
        <v>185</v>
      </c>
      <c r="O3" s="6" t="s">
        <v>263</v>
      </c>
      <c r="P3" s="6" t="s">
        <v>62</v>
      </c>
      <c r="Q3" s="17">
        <f>T3*3+U3</f>
        <v>53</v>
      </c>
      <c r="R3" s="17">
        <v>104</v>
      </c>
      <c r="S3" s="18">
        <f>T3+U3+V3</f>
        <v>26</v>
      </c>
      <c r="T3" s="18">
        <v>16</v>
      </c>
      <c r="U3" s="18">
        <v>5</v>
      </c>
      <c r="V3" s="18">
        <v>5</v>
      </c>
      <c r="W3" s="17">
        <v>42</v>
      </c>
      <c r="X3" s="17">
        <v>26</v>
      </c>
    </row>
    <row r="4" spans="1:24" ht="25.5" customHeight="1">
      <c r="A4" s="4">
        <v>2</v>
      </c>
      <c r="B4" s="198" t="s">
        <v>129</v>
      </c>
      <c r="C4" s="6" t="s">
        <v>237</v>
      </c>
      <c r="D4" s="5"/>
      <c r="E4" s="6" t="s">
        <v>158</v>
      </c>
      <c r="F4" s="6" t="s">
        <v>155</v>
      </c>
      <c r="G4" s="6" t="s">
        <v>107</v>
      </c>
      <c r="H4" s="6" t="s">
        <v>14</v>
      </c>
      <c r="I4" s="6" t="s">
        <v>56</v>
      </c>
      <c r="J4" s="6" t="s">
        <v>487</v>
      </c>
      <c r="K4" s="6" t="s">
        <v>374</v>
      </c>
      <c r="L4" s="6" t="s">
        <v>99</v>
      </c>
      <c r="M4" s="6" t="s">
        <v>292</v>
      </c>
      <c r="N4" s="6" t="s">
        <v>102</v>
      </c>
      <c r="O4" s="6" t="s">
        <v>28</v>
      </c>
      <c r="P4" s="6" t="s">
        <v>13</v>
      </c>
      <c r="Q4" s="17">
        <f aca="true" t="shared" si="0" ref="Q4:Q16">T4*3+U4</f>
        <v>45</v>
      </c>
      <c r="R4" s="17">
        <v>113</v>
      </c>
      <c r="S4" s="18">
        <f aca="true" t="shared" si="1" ref="S4:S16">T4+U4+V4</f>
        <v>26</v>
      </c>
      <c r="T4" s="18">
        <v>13</v>
      </c>
      <c r="U4" s="18">
        <v>6</v>
      </c>
      <c r="V4" s="18">
        <v>7</v>
      </c>
      <c r="W4" s="17">
        <v>42</v>
      </c>
      <c r="X4" s="17">
        <v>32</v>
      </c>
    </row>
    <row r="5" spans="1:24" ht="25.5" customHeight="1">
      <c r="A5" s="4">
        <v>3</v>
      </c>
      <c r="B5" s="198" t="s">
        <v>128</v>
      </c>
      <c r="C5" s="6" t="s">
        <v>38</v>
      </c>
      <c r="D5" s="6" t="s">
        <v>151</v>
      </c>
      <c r="E5" s="5"/>
      <c r="F5" s="6" t="s">
        <v>298</v>
      </c>
      <c r="G5" s="6" t="s">
        <v>200</v>
      </c>
      <c r="H5" s="6" t="s">
        <v>706</v>
      </c>
      <c r="I5" s="6" t="s">
        <v>351</v>
      </c>
      <c r="J5" s="6" t="s">
        <v>3</v>
      </c>
      <c r="K5" s="6" t="s">
        <v>223</v>
      </c>
      <c r="L5" s="6" t="s">
        <v>56</v>
      </c>
      <c r="M5" s="6" t="s">
        <v>316</v>
      </c>
      <c r="N5" s="6" t="s">
        <v>234</v>
      </c>
      <c r="O5" s="6" t="s">
        <v>0</v>
      </c>
      <c r="P5" s="6" t="s">
        <v>183</v>
      </c>
      <c r="Q5" s="17">
        <f t="shared" si="0"/>
        <v>42</v>
      </c>
      <c r="R5" s="17">
        <v>102</v>
      </c>
      <c r="S5" s="18">
        <f t="shared" si="1"/>
        <v>26</v>
      </c>
      <c r="T5" s="18">
        <v>13</v>
      </c>
      <c r="U5" s="18">
        <v>3</v>
      </c>
      <c r="V5" s="18">
        <v>10</v>
      </c>
      <c r="W5" s="17">
        <v>34</v>
      </c>
      <c r="X5" s="17">
        <v>29</v>
      </c>
    </row>
    <row r="6" spans="1:24" ht="25.5" customHeight="1">
      <c r="A6" s="4">
        <v>4</v>
      </c>
      <c r="B6" s="198" t="s">
        <v>669</v>
      </c>
      <c r="C6" s="6" t="s">
        <v>216</v>
      </c>
      <c r="D6" s="6" t="s">
        <v>314</v>
      </c>
      <c r="E6" s="6" t="s">
        <v>238</v>
      </c>
      <c r="F6" s="5"/>
      <c r="G6" s="6" t="s">
        <v>321</v>
      </c>
      <c r="H6" s="6" t="s">
        <v>28</v>
      </c>
      <c r="I6" s="6" t="s">
        <v>108</v>
      </c>
      <c r="J6" s="6" t="s">
        <v>154</v>
      </c>
      <c r="K6" s="6" t="s">
        <v>62</v>
      </c>
      <c r="L6" s="6" t="s">
        <v>170</v>
      </c>
      <c r="M6" s="6" t="s">
        <v>647</v>
      </c>
      <c r="N6" s="6" t="s">
        <v>229</v>
      </c>
      <c r="O6" s="6" t="s">
        <v>209</v>
      </c>
      <c r="P6" s="6" t="s">
        <v>153</v>
      </c>
      <c r="Q6" s="17">
        <f t="shared" si="0"/>
        <v>41</v>
      </c>
      <c r="R6" s="17">
        <v>111</v>
      </c>
      <c r="S6" s="18">
        <f t="shared" si="1"/>
        <v>26</v>
      </c>
      <c r="T6" s="18">
        <v>12</v>
      </c>
      <c r="U6" s="18">
        <v>5</v>
      </c>
      <c r="V6" s="18">
        <v>9</v>
      </c>
      <c r="W6" s="17">
        <v>37</v>
      </c>
      <c r="X6" s="17">
        <v>29</v>
      </c>
    </row>
    <row r="7" spans="1:24" ht="25.5" customHeight="1">
      <c r="A7" s="4">
        <v>5</v>
      </c>
      <c r="B7" s="198" t="s">
        <v>119</v>
      </c>
      <c r="C7" s="6" t="s">
        <v>61</v>
      </c>
      <c r="D7" s="6" t="s">
        <v>108</v>
      </c>
      <c r="E7" s="6" t="s">
        <v>447</v>
      </c>
      <c r="F7" s="6" t="s">
        <v>320</v>
      </c>
      <c r="G7" s="5"/>
      <c r="H7" s="6" t="s">
        <v>183</v>
      </c>
      <c r="I7" s="6" t="s">
        <v>531</v>
      </c>
      <c r="J7" s="6" t="s">
        <v>261</v>
      </c>
      <c r="K7" s="6" t="s">
        <v>475</v>
      </c>
      <c r="L7" s="6" t="s">
        <v>374</v>
      </c>
      <c r="M7" s="6" t="s">
        <v>708</v>
      </c>
      <c r="N7" s="6" t="s">
        <v>5</v>
      </c>
      <c r="O7" s="6" t="s">
        <v>698</v>
      </c>
      <c r="P7" s="6" t="s">
        <v>709</v>
      </c>
      <c r="Q7" s="17">
        <f t="shared" si="0"/>
        <v>37</v>
      </c>
      <c r="R7" s="17">
        <v>112</v>
      </c>
      <c r="S7" s="18">
        <f t="shared" si="1"/>
        <v>26</v>
      </c>
      <c r="T7" s="18">
        <v>10</v>
      </c>
      <c r="U7" s="18">
        <v>7</v>
      </c>
      <c r="V7" s="18">
        <v>9</v>
      </c>
      <c r="W7" s="17">
        <v>51</v>
      </c>
      <c r="X7" s="17">
        <v>39</v>
      </c>
    </row>
    <row r="8" spans="1:24" ht="25.5" customHeight="1">
      <c r="A8" s="4">
        <v>6</v>
      </c>
      <c r="B8" s="198" t="s">
        <v>140</v>
      </c>
      <c r="C8" s="6" t="s">
        <v>540</v>
      </c>
      <c r="D8" s="6" t="s">
        <v>4</v>
      </c>
      <c r="E8" s="6" t="s">
        <v>707</v>
      </c>
      <c r="F8" s="6" t="s">
        <v>3</v>
      </c>
      <c r="G8" s="6" t="s">
        <v>191</v>
      </c>
      <c r="H8" s="5"/>
      <c r="I8" s="6" t="s">
        <v>633</v>
      </c>
      <c r="J8" s="6" t="s">
        <v>157</v>
      </c>
      <c r="K8" s="6" t="s">
        <v>567</v>
      </c>
      <c r="L8" s="6" t="s">
        <v>84</v>
      </c>
      <c r="M8" s="6" t="s">
        <v>607</v>
      </c>
      <c r="N8" s="6" t="s">
        <v>374</v>
      </c>
      <c r="O8" s="6" t="s">
        <v>363</v>
      </c>
      <c r="P8" s="6" t="s">
        <v>395</v>
      </c>
      <c r="Q8" s="17">
        <f t="shared" si="0"/>
        <v>37</v>
      </c>
      <c r="R8" s="17">
        <v>101</v>
      </c>
      <c r="S8" s="18">
        <f t="shared" si="1"/>
        <v>26</v>
      </c>
      <c r="T8" s="18">
        <v>9</v>
      </c>
      <c r="U8" s="18">
        <v>10</v>
      </c>
      <c r="V8" s="18">
        <v>7</v>
      </c>
      <c r="W8" s="17">
        <v>37</v>
      </c>
      <c r="X8" s="17">
        <v>37</v>
      </c>
    </row>
    <row r="9" spans="1:24" ht="25.5" customHeight="1">
      <c r="A9" s="4">
        <v>7</v>
      </c>
      <c r="B9" s="198" t="s">
        <v>125</v>
      </c>
      <c r="C9" s="6" t="s">
        <v>454</v>
      </c>
      <c r="D9" s="6" t="s">
        <v>55</v>
      </c>
      <c r="E9" s="6" t="s">
        <v>352</v>
      </c>
      <c r="F9" s="6" t="s">
        <v>107</v>
      </c>
      <c r="G9" s="6" t="s">
        <v>532</v>
      </c>
      <c r="H9" s="6" t="s">
        <v>632</v>
      </c>
      <c r="I9" s="5"/>
      <c r="J9" s="6" t="s">
        <v>304</v>
      </c>
      <c r="K9" s="6" t="s">
        <v>11</v>
      </c>
      <c r="L9" s="6" t="s">
        <v>106</v>
      </c>
      <c r="M9" s="6" t="s">
        <v>271</v>
      </c>
      <c r="N9" s="6" t="s">
        <v>152</v>
      </c>
      <c r="O9" s="6" t="s">
        <v>586</v>
      </c>
      <c r="P9" s="6" t="s">
        <v>69</v>
      </c>
      <c r="Q9" s="17">
        <f t="shared" si="0"/>
        <v>35</v>
      </c>
      <c r="R9" s="17">
        <v>106</v>
      </c>
      <c r="S9" s="18">
        <f t="shared" si="1"/>
        <v>26</v>
      </c>
      <c r="T9" s="18">
        <v>10</v>
      </c>
      <c r="U9" s="18">
        <v>5</v>
      </c>
      <c r="V9" s="18">
        <v>11</v>
      </c>
      <c r="W9" s="17">
        <v>37</v>
      </c>
      <c r="X9" s="17">
        <v>40</v>
      </c>
    </row>
    <row r="10" spans="1:24" ht="25.5" customHeight="1">
      <c r="A10" s="4">
        <v>8</v>
      </c>
      <c r="B10" s="198" t="s">
        <v>138</v>
      </c>
      <c r="C10" s="6" t="s">
        <v>290</v>
      </c>
      <c r="D10" s="6" t="s">
        <v>488</v>
      </c>
      <c r="E10" s="6" t="s">
        <v>28</v>
      </c>
      <c r="F10" s="6" t="s">
        <v>476</v>
      </c>
      <c r="G10" s="6" t="s">
        <v>232</v>
      </c>
      <c r="H10" s="6" t="s">
        <v>332</v>
      </c>
      <c r="I10" s="6" t="s">
        <v>237</v>
      </c>
      <c r="J10" s="5"/>
      <c r="K10" s="6" t="s">
        <v>276</v>
      </c>
      <c r="L10" s="6" t="s">
        <v>290</v>
      </c>
      <c r="M10" s="6" t="s">
        <v>240</v>
      </c>
      <c r="N10" s="6" t="s">
        <v>101</v>
      </c>
      <c r="O10" s="6" t="s">
        <v>711</v>
      </c>
      <c r="P10" s="6" t="s">
        <v>288</v>
      </c>
      <c r="Q10" s="17">
        <f t="shared" si="0"/>
        <v>33</v>
      </c>
      <c r="R10" s="17">
        <v>102</v>
      </c>
      <c r="S10" s="18">
        <f t="shared" si="1"/>
        <v>26</v>
      </c>
      <c r="T10" s="18">
        <v>9</v>
      </c>
      <c r="U10" s="18">
        <v>6</v>
      </c>
      <c r="V10" s="18">
        <v>11</v>
      </c>
      <c r="W10" s="17">
        <v>38</v>
      </c>
      <c r="X10" s="17">
        <v>34</v>
      </c>
    </row>
    <row r="11" spans="1:24" ht="25.5" customHeight="1">
      <c r="A11" s="4">
        <v>9</v>
      </c>
      <c r="B11" s="198" t="s">
        <v>124</v>
      </c>
      <c r="C11" s="6" t="s">
        <v>474</v>
      </c>
      <c r="D11" s="6" t="s">
        <v>375</v>
      </c>
      <c r="E11" s="6" t="s">
        <v>570</v>
      </c>
      <c r="F11" s="6" t="s">
        <v>61</v>
      </c>
      <c r="G11" s="6" t="s">
        <v>474</v>
      </c>
      <c r="H11" s="6" t="s">
        <v>567</v>
      </c>
      <c r="I11" s="6" t="s">
        <v>12</v>
      </c>
      <c r="J11" s="6" t="s">
        <v>277</v>
      </c>
      <c r="K11" s="5"/>
      <c r="L11" s="6" t="s">
        <v>3</v>
      </c>
      <c r="M11" s="6" t="s">
        <v>170</v>
      </c>
      <c r="N11" s="6" t="s">
        <v>108</v>
      </c>
      <c r="O11" s="6" t="s">
        <v>351</v>
      </c>
      <c r="P11" s="6" t="s">
        <v>46</v>
      </c>
      <c r="Q11" s="17">
        <f t="shared" si="0"/>
        <v>33</v>
      </c>
      <c r="R11" s="17">
        <v>106</v>
      </c>
      <c r="S11" s="18">
        <f t="shared" si="1"/>
        <v>26</v>
      </c>
      <c r="T11" s="18">
        <v>8</v>
      </c>
      <c r="U11" s="18">
        <v>9</v>
      </c>
      <c r="V11" s="18">
        <v>9</v>
      </c>
      <c r="W11" s="17">
        <v>33</v>
      </c>
      <c r="X11" s="17">
        <v>39</v>
      </c>
    </row>
    <row r="12" spans="1:24" ht="25.5" customHeight="1">
      <c r="A12" s="4">
        <v>10</v>
      </c>
      <c r="B12" s="198" t="s">
        <v>175</v>
      </c>
      <c r="C12" s="6" t="s">
        <v>299</v>
      </c>
      <c r="D12" s="6" t="s">
        <v>100</v>
      </c>
      <c r="E12" s="6" t="s">
        <v>55</v>
      </c>
      <c r="F12" s="6" t="s">
        <v>170</v>
      </c>
      <c r="G12" s="6" t="s">
        <v>375</v>
      </c>
      <c r="H12" s="6" t="s">
        <v>83</v>
      </c>
      <c r="I12" s="6" t="s">
        <v>105</v>
      </c>
      <c r="J12" s="6" t="s">
        <v>291</v>
      </c>
      <c r="K12" s="6" t="s">
        <v>28</v>
      </c>
      <c r="L12" s="5"/>
      <c r="M12" s="6" t="s">
        <v>108</v>
      </c>
      <c r="N12" s="6" t="s">
        <v>6</v>
      </c>
      <c r="O12" s="6" t="s">
        <v>12</v>
      </c>
      <c r="P12" s="6" t="s">
        <v>232</v>
      </c>
      <c r="Q12" s="17">
        <f t="shared" si="0"/>
        <v>32</v>
      </c>
      <c r="R12" s="17">
        <v>105</v>
      </c>
      <c r="S12" s="18">
        <f t="shared" si="1"/>
        <v>26</v>
      </c>
      <c r="T12" s="18">
        <v>8</v>
      </c>
      <c r="U12" s="18">
        <v>8</v>
      </c>
      <c r="V12" s="18">
        <v>10</v>
      </c>
      <c r="W12" s="17">
        <v>37</v>
      </c>
      <c r="X12" s="17">
        <v>40</v>
      </c>
    </row>
    <row r="13" spans="1:24" ht="25.5" customHeight="1">
      <c r="A13" s="4">
        <v>11</v>
      </c>
      <c r="B13" s="198" t="s">
        <v>120</v>
      </c>
      <c r="C13" s="6" t="s">
        <v>79</v>
      </c>
      <c r="D13" s="6" t="s">
        <v>168</v>
      </c>
      <c r="E13" s="6" t="s">
        <v>315</v>
      </c>
      <c r="F13" s="6" t="s">
        <v>189</v>
      </c>
      <c r="G13" s="6" t="s">
        <v>281</v>
      </c>
      <c r="H13" s="6" t="s">
        <v>608</v>
      </c>
      <c r="I13" s="6" t="s">
        <v>272</v>
      </c>
      <c r="J13" s="6" t="s">
        <v>210</v>
      </c>
      <c r="K13" s="6" t="s">
        <v>170</v>
      </c>
      <c r="L13" s="6" t="s">
        <v>107</v>
      </c>
      <c r="M13" s="5"/>
      <c r="N13" s="6" t="s">
        <v>607</v>
      </c>
      <c r="O13" s="6" t="s">
        <v>713</v>
      </c>
      <c r="P13" s="6" t="s">
        <v>368</v>
      </c>
      <c r="Q13" s="17">
        <f t="shared" si="0"/>
        <v>32</v>
      </c>
      <c r="R13" s="17">
        <v>107</v>
      </c>
      <c r="S13" s="18">
        <f t="shared" si="1"/>
        <v>26</v>
      </c>
      <c r="T13" s="18">
        <v>9</v>
      </c>
      <c r="U13" s="18">
        <v>5</v>
      </c>
      <c r="V13" s="18">
        <v>12</v>
      </c>
      <c r="W13" s="17">
        <v>41</v>
      </c>
      <c r="X13" s="17">
        <v>46</v>
      </c>
    </row>
    <row r="14" spans="1:24" ht="25.5" customHeight="1">
      <c r="A14" s="4">
        <v>12</v>
      </c>
      <c r="B14" s="198" t="s">
        <v>122</v>
      </c>
      <c r="C14" s="6" t="s">
        <v>378</v>
      </c>
      <c r="D14" s="6" t="s">
        <v>101</v>
      </c>
      <c r="E14" s="6" t="s">
        <v>149</v>
      </c>
      <c r="F14" s="6" t="s">
        <v>477</v>
      </c>
      <c r="G14" s="6" t="s">
        <v>23</v>
      </c>
      <c r="H14" s="6" t="s">
        <v>375</v>
      </c>
      <c r="I14" s="6" t="s">
        <v>360</v>
      </c>
      <c r="J14" s="6" t="s">
        <v>102</v>
      </c>
      <c r="K14" s="6" t="s">
        <v>107</v>
      </c>
      <c r="L14" s="6" t="s">
        <v>8</v>
      </c>
      <c r="M14" s="6" t="s">
        <v>608</v>
      </c>
      <c r="N14" s="5"/>
      <c r="O14" s="6" t="s">
        <v>530</v>
      </c>
      <c r="P14" s="6" t="s">
        <v>158</v>
      </c>
      <c r="Q14" s="17">
        <f t="shared" si="0"/>
        <v>32</v>
      </c>
      <c r="R14" s="17">
        <v>101</v>
      </c>
      <c r="S14" s="18">
        <f t="shared" si="1"/>
        <v>26</v>
      </c>
      <c r="T14" s="18">
        <v>9</v>
      </c>
      <c r="U14" s="18">
        <v>5</v>
      </c>
      <c r="V14" s="18">
        <v>12</v>
      </c>
      <c r="W14" s="17">
        <v>30</v>
      </c>
      <c r="X14" s="17">
        <v>37</v>
      </c>
    </row>
    <row r="15" spans="1:24" ht="25.5" customHeight="1">
      <c r="A15" s="4">
        <v>13</v>
      </c>
      <c r="B15" s="19" t="s">
        <v>142</v>
      </c>
      <c r="C15" s="6" t="s">
        <v>262</v>
      </c>
      <c r="D15" s="6" t="s">
        <v>3</v>
      </c>
      <c r="E15" s="6" t="s">
        <v>10</v>
      </c>
      <c r="F15" s="6" t="s">
        <v>208</v>
      </c>
      <c r="G15" s="6" t="s">
        <v>699</v>
      </c>
      <c r="H15" s="6" t="s">
        <v>233</v>
      </c>
      <c r="I15" s="6" t="s">
        <v>585</v>
      </c>
      <c r="J15" s="6" t="s">
        <v>712</v>
      </c>
      <c r="K15" s="6" t="s">
        <v>352</v>
      </c>
      <c r="L15" s="6" t="s">
        <v>11</v>
      </c>
      <c r="M15" s="6" t="s">
        <v>714</v>
      </c>
      <c r="N15" s="6" t="s">
        <v>150</v>
      </c>
      <c r="O15" s="5"/>
      <c r="P15" s="6" t="s">
        <v>715</v>
      </c>
      <c r="Q15" s="17">
        <f t="shared" si="0"/>
        <v>28</v>
      </c>
      <c r="R15" s="17">
        <v>92</v>
      </c>
      <c r="S15" s="18">
        <f t="shared" si="1"/>
        <v>26</v>
      </c>
      <c r="T15" s="18">
        <v>8</v>
      </c>
      <c r="U15" s="18">
        <v>4</v>
      </c>
      <c r="V15" s="18">
        <v>14</v>
      </c>
      <c r="W15" s="17">
        <v>38</v>
      </c>
      <c r="X15" s="17">
        <v>57</v>
      </c>
    </row>
    <row r="16" spans="1:24" ht="25.5" customHeight="1">
      <c r="A16" s="4">
        <v>14</v>
      </c>
      <c r="B16" s="19" t="s">
        <v>139</v>
      </c>
      <c r="C16" s="6" t="s">
        <v>61</v>
      </c>
      <c r="D16" s="6" t="s">
        <v>2</v>
      </c>
      <c r="E16" s="6" t="s">
        <v>191</v>
      </c>
      <c r="F16" s="6" t="s">
        <v>254</v>
      </c>
      <c r="G16" s="6" t="s">
        <v>710</v>
      </c>
      <c r="H16" s="6" t="s">
        <v>394</v>
      </c>
      <c r="I16" s="6" t="s">
        <v>70</v>
      </c>
      <c r="J16" s="6" t="s">
        <v>289</v>
      </c>
      <c r="K16" s="6" t="s">
        <v>45</v>
      </c>
      <c r="L16" s="6" t="s">
        <v>261</v>
      </c>
      <c r="M16" s="6" t="s">
        <v>198</v>
      </c>
      <c r="N16" s="6" t="s">
        <v>151</v>
      </c>
      <c r="O16" s="6" t="s">
        <v>716</v>
      </c>
      <c r="P16" s="5"/>
      <c r="Q16" s="17">
        <f t="shared" si="0"/>
        <v>25</v>
      </c>
      <c r="R16" s="17">
        <v>100</v>
      </c>
      <c r="S16" s="18">
        <f t="shared" si="1"/>
        <v>26</v>
      </c>
      <c r="T16" s="18">
        <v>7</v>
      </c>
      <c r="U16" s="18">
        <v>4</v>
      </c>
      <c r="V16" s="18">
        <v>15</v>
      </c>
      <c r="W16" s="17">
        <v>39</v>
      </c>
      <c r="X16" s="17">
        <v>51</v>
      </c>
    </row>
    <row r="17" spans="20:24" ht="25.5" customHeight="1">
      <c r="T17" s="3">
        <f>SUM(T3:T16)</f>
        <v>141</v>
      </c>
      <c r="U17" s="3">
        <f>SUM(U3:U16)</f>
        <v>82</v>
      </c>
      <c r="V17" s="3">
        <f>SUM(V3:V16)</f>
        <v>141</v>
      </c>
      <c r="W17" s="3">
        <f>SUM(W3:W16)</f>
        <v>536</v>
      </c>
      <c r="X17" s="3">
        <f>SUM(X3:X16)</f>
        <v>536</v>
      </c>
    </row>
    <row r="18" ht="25.5" customHeight="1"/>
    <row r="19" ht="25.5" customHeight="1"/>
    <row r="20" ht="25.5" customHeight="1"/>
    <row r="21" ht="25.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="80" zoomScaleNormal="80" zoomScalePageLayoutView="0" workbookViewId="0" topLeftCell="A1">
      <selection activeCell="U3" sqref="U3:U18"/>
    </sheetView>
  </sheetViews>
  <sheetFormatPr defaultColWidth="7.875" defaultRowHeight="12.75"/>
  <cols>
    <col min="1" max="1" width="4.375" style="3" customWidth="1"/>
    <col min="2" max="2" width="15.375" style="3" customWidth="1"/>
    <col min="3" max="18" width="5.625" style="3" customWidth="1"/>
    <col min="19" max="19" width="5.375" style="3" customWidth="1"/>
    <col min="20" max="20" width="6.125" style="3" customWidth="1"/>
    <col min="21" max="21" width="5.00390625" style="3" customWidth="1"/>
    <col min="22" max="24" width="4.375" style="3" customWidth="1"/>
    <col min="25" max="26" width="5.625" style="3" customWidth="1"/>
    <col min="27" max="16384" width="7.875" style="3" customWidth="1"/>
  </cols>
  <sheetData>
    <row r="1" spans="1:18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 t="s">
        <v>109</v>
      </c>
      <c r="T2" s="13" t="s">
        <v>115</v>
      </c>
      <c r="U2" s="13" t="s">
        <v>116</v>
      </c>
      <c r="V2" s="13" t="s">
        <v>110</v>
      </c>
      <c r="W2" s="13" t="s">
        <v>111</v>
      </c>
      <c r="X2" s="13" t="s">
        <v>112</v>
      </c>
      <c r="Y2" s="13" t="s">
        <v>113</v>
      </c>
      <c r="Z2" s="13" t="s">
        <v>114</v>
      </c>
    </row>
    <row r="3" spans="1:26" ht="25.5" customHeight="1">
      <c r="A3" s="4">
        <v>1</v>
      </c>
      <c r="B3" s="198" t="s">
        <v>119</v>
      </c>
      <c r="C3" s="5"/>
      <c r="D3" s="6" t="s">
        <v>149</v>
      </c>
      <c r="E3" s="6" t="s">
        <v>49</v>
      </c>
      <c r="F3" s="6" t="s">
        <v>694</v>
      </c>
      <c r="G3" s="6" t="s">
        <v>107</v>
      </c>
      <c r="H3" s="6" t="s">
        <v>691</v>
      </c>
      <c r="I3" s="6" t="s">
        <v>292</v>
      </c>
      <c r="J3" s="6" t="s">
        <v>9</v>
      </c>
      <c r="K3" s="6" t="s">
        <v>31</v>
      </c>
      <c r="L3" s="6" t="s">
        <v>705</v>
      </c>
      <c r="M3" s="6" t="s">
        <v>3</v>
      </c>
      <c r="N3" s="6" t="s">
        <v>62</v>
      </c>
      <c r="O3" s="6" t="s">
        <v>1</v>
      </c>
      <c r="P3" s="6" t="s">
        <v>170</v>
      </c>
      <c r="Q3" s="6" t="s">
        <v>41</v>
      </c>
      <c r="R3" s="6" t="s">
        <v>30</v>
      </c>
      <c r="S3" s="17">
        <f>V3*3+W3</f>
        <v>53</v>
      </c>
      <c r="T3" s="17">
        <v>115</v>
      </c>
      <c r="U3" s="18">
        <f>SUM(V3:X3)</f>
        <v>30</v>
      </c>
      <c r="V3" s="18">
        <v>14</v>
      </c>
      <c r="W3" s="18">
        <v>11</v>
      </c>
      <c r="X3" s="18">
        <v>5</v>
      </c>
      <c r="Y3" s="17">
        <v>50</v>
      </c>
      <c r="Z3" s="17">
        <v>40</v>
      </c>
    </row>
    <row r="4" spans="1:26" ht="25.5" customHeight="1">
      <c r="A4" s="4">
        <v>2</v>
      </c>
      <c r="B4" s="19" t="s">
        <v>140</v>
      </c>
      <c r="C4" s="6" t="s">
        <v>234</v>
      </c>
      <c r="D4" s="5"/>
      <c r="E4" s="6" t="s">
        <v>541</v>
      </c>
      <c r="F4" s="6" t="s">
        <v>31</v>
      </c>
      <c r="G4" s="6" t="s">
        <v>696</v>
      </c>
      <c r="H4" s="6" t="s">
        <v>535</v>
      </c>
      <c r="I4" s="6" t="s">
        <v>304</v>
      </c>
      <c r="J4" s="6" t="s">
        <v>210</v>
      </c>
      <c r="K4" s="6" t="s">
        <v>80</v>
      </c>
      <c r="L4" s="6" t="s">
        <v>290</v>
      </c>
      <c r="M4" s="6" t="s">
        <v>31</v>
      </c>
      <c r="N4" s="6" t="s">
        <v>374</v>
      </c>
      <c r="O4" s="6" t="s">
        <v>78</v>
      </c>
      <c r="P4" s="6" t="s">
        <v>674</v>
      </c>
      <c r="Q4" s="6" t="s">
        <v>249</v>
      </c>
      <c r="R4" s="6" t="s">
        <v>689</v>
      </c>
      <c r="S4" s="17">
        <f aca="true" t="shared" si="0" ref="S4:S18">V4*3+W4</f>
        <v>48</v>
      </c>
      <c r="T4" s="17">
        <v>119</v>
      </c>
      <c r="U4" s="18">
        <f aca="true" t="shared" si="1" ref="U4:U18">SUM(V4:X4)</f>
        <v>30</v>
      </c>
      <c r="V4" s="18">
        <v>14</v>
      </c>
      <c r="W4" s="18">
        <v>6</v>
      </c>
      <c r="X4" s="18">
        <v>10</v>
      </c>
      <c r="Y4" s="17">
        <v>47</v>
      </c>
      <c r="Z4" s="17">
        <v>41</v>
      </c>
    </row>
    <row r="5" spans="1:26" ht="25.5" customHeight="1">
      <c r="A5" s="4">
        <v>3</v>
      </c>
      <c r="B5" s="198" t="s">
        <v>120</v>
      </c>
      <c r="C5" s="6" t="s">
        <v>50</v>
      </c>
      <c r="D5" s="6" t="s">
        <v>204</v>
      </c>
      <c r="E5" s="5"/>
      <c r="F5" s="6" t="s">
        <v>108</v>
      </c>
      <c r="G5" s="6" t="s">
        <v>683</v>
      </c>
      <c r="H5" s="6" t="s">
        <v>216</v>
      </c>
      <c r="I5" s="6" t="s">
        <v>197</v>
      </c>
      <c r="J5" s="6" t="s">
        <v>194</v>
      </c>
      <c r="K5" s="6" t="s">
        <v>69</v>
      </c>
      <c r="L5" s="6" t="s">
        <v>350</v>
      </c>
      <c r="M5" s="6" t="s">
        <v>108</v>
      </c>
      <c r="N5" s="6" t="s">
        <v>101</v>
      </c>
      <c r="O5" s="6" t="s">
        <v>298</v>
      </c>
      <c r="P5" s="6" t="s">
        <v>659</v>
      </c>
      <c r="Q5" s="6" t="s">
        <v>402</v>
      </c>
      <c r="R5" s="6" t="s">
        <v>621</v>
      </c>
      <c r="S5" s="17">
        <f t="shared" si="0"/>
        <v>47</v>
      </c>
      <c r="T5" s="17">
        <v>114</v>
      </c>
      <c r="U5" s="18">
        <f t="shared" si="1"/>
        <v>30</v>
      </c>
      <c r="V5" s="18">
        <v>14</v>
      </c>
      <c r="W5" s="18">
        <v>5</v>
      </c>
      <c r="X5" s="18">
        <v>11</v>
      </c>
      <c r="Y5" s="17">
        <v>49</v>
      </c>
      <c r="Z5" s="17">
        <v>40</v>
      </c>
    </row>
    <row r="6" spans="1:26" ht="25.5" customHeight="1">
      <c r="A6" s="4">
        <v>4</v>
      </c>
      <c r="B6" s="19" t="s">
        <v>669</v>
      </c>
      <c r="C6" s="6" t="s">
        <v>695</v>
      </c>
      <c r="D6" s="6" t="s">
        <v>32</v>
      </c>
      <c r="E6" s="6" t="s">
        <v>107</v>
      </c>
      <c r="F6" s="5"/>
      <c r="G6" s="6" t="s">
        <v>94</v>
      </c>
      <c r="H6" s="6" t="s">
        <v>698</v>
      </c>
      <c r="I6" s="6" t="s">
        <v>357</v>
      </c>
      <c r="J6" s="6" t="s">
        <v>5</v>
      </c>
      <c r="K6" s="6" t="s">
        <v>390</v>
      </c>
      <c r="L6" s="256" t="s">
        <v>687</v>
      </c>
      <c r="M6" s="6" t="s">
        <v>242</v>
      </c>
      <c r="N6" s="20" t="s">
        <v>105</v>
      </c>
      <c r="O6" s="20" t="s">
        <v>7</v>
      </c>
      <c r="P6" s="20" t="s">
        <v>56</v>
      </c>
      <c r="Q6" s="6" t="s">
        <v>210</v>
      </c>
      <c r="R6" s="6" t="s">
        <v>162</v>
      </c>
      <c r="S6" s="17">
        <f t="shared" si="0"/>
        <v>46</v>
      </c>
      <c r="T6" s="17">
        <v>121</v>
      </c>
      <c r="U6" s="18">
        <f t="shared" si="1"/>
        <v>30</v>
      </c>
      <c r="V6" s="18">
        <v>12</v>
      </c>
      <c r="W6" s="18">
        <v>10</v>
      </c>
      <c r="X6" s="18">
        <v>8</v>
      </c>
      <c r="Y6" s="17">
        <v>57</v>
      </c>
      <c r="Z6" s="17">
        <v>45</v>
      </c>
    </row>
    <row r="7" spans="1:26" ht="25.5" customHeight="1">
      <c r="A7" s="4">
        <v>5</v>
      </c>
      <c r="B7" s="198" t="s">
        <v>122</v>
      </c>
      <c r="C7" s="6" t="s">
        <v>108</v>
      </c>
      <c r="D7" s="6" t="s">
        <v>697</v>
      </c>
      <c r="E7" s="6" t="s">
        <v>682</v>
      </c>
      <c r="F7" s="6" t="s">
        <v>93</v>
      </c>
      <c r="G7" s="5"/>
      <c r="H7" s="6" t="s">
        <v>169</v>
      </c>
      <c r="I7" s="6" t="s">
        <v>161</v>
      </c>
      <c r="J7" s="6" t="s">
        <v>208</v>
      </c>
      <c r="K7" s="6" t="s">
        <v>314</v>
      </c>
      <c r="L7" s="20" t="s">
        <v>108</v>
      </c>
      <c r="M7" s="6" t="s">
        <v>62</v>
      </c>
      <c r="N7" s="20" t="s">
        <v>261</v>
      </c>
      <c r="O7" s="20" t="s">
        <v>191</v>
      </c>
      <c r="P7" s="20" t="s">
        <v>148</v>
      </c>
      <c r="Q7" s="6" t="s">
        <v>671</v>
      </c>
      <c r="R7" s="6" t="s">
        <v>692</v>
      </c>
      <c r="S7" s="17">
        <f t="shared" si="0"/>
        <v>45</v>
      </c>
      <c r="T7" s="17">
        <v>116</v>
      </c>
      <c r="U7" s="18">
        <f t="shared" si="1"/>
        <v>30</v>
      </c>
      <c r="V7" s="18">
        <v>12</v>
      </c>
      <c r="W7" s="18">
        <v>9</v>
      </c>
      <c r="X7" s="18">
        <v>9</v>
      </c>
      <c r="Y7" s="17">
        <v>50</v>
      </c>
      <c r="Z7" s="17">
        <v>48</v>
      </c>
    </row>
    <row r="8" spans="1:26" ht="25.5" customHeight="1">
      <c r="A8" s="4">
        <v>6</v>
      </c>
      <c r="B8" s="19" t="s">
        <v>137</v>
      </c>
      <c r="C8" s="6" t="s">
        <v>690</v>
      </c>
      <c r="D8" s="6" t="s">
        <v>228</v>
      </c>
      <c r="E8" s="6" t="s">
        <v>171</v>
      </c>
      <c r="F8" s="6" t="s">
        <v>699</v>
      </c>
      <c r="G8" s="6" t="s">
        <v>369</v>
      </c>
      <c r="H8" s="5"/>
      <c r="I8" s="20" t="s">
        <v>632</v>
      </c>
      <c r="J8" s="20" t="s">
        <v>238</v>
      </c>
      <c r="K8" s="6" t="s">
        <v>680</v>
      </c>
      <c r="L8" s="6" t="s">
        <v>700</v>
      </c>
      <c r="M8" s="6" t="s">
        <v>251</v>
      </c>
      <c r="N8" s="20" t="s">
        <v>180</v>
      </c>
      <c r="O8" s="20" t="s">
        <v>202</v>
      </c>
      <c r="P8" s="20" t="s">
        <v>695</v>
      </c>
      <c r="Q8" s="6" t="s">
        <v>685</v>
      </c>
      <c r="R8" s="6" t="s">
        <v>314</v>
      </c>
      <c r="S8" s="17">
        <f t="shared" si="0"/>
        <v>43</v>
      </c>
      <c r="T8" s="17">
        <v>121</v>
      </c>
      <c r="U8" s="18">
        <f t="shared" si="1"/>
        <v>30</v>
      </c>
      <c r="V8" s="18">
        <v>13</v>
      </c>
      <c r="W8" s="18">
        <v>4</v>
      </c>
      <c r="X8" s="18">
        <v>13</v>
      </c>
      <c r="Y8" s="17">
        <v>48</v>
      </c>
      <c r="Z8" s="17">
        <v>48</v>
      </c>
    </row>
    <row r="9" spans="1:26" ht="25.5" customHeight="1">
      <c r="A9" s="4">
        <v>7</v>
      </c>
      <c r="B9" s="19" t="s">
        <v>175</v>
      </c>
      <c r="C9" s="6" t="s">
        <v>168</v>
      </c>
      <c r="D9" s="6" t="s">
        <v>237</v>
      </c>
      <c r="E9" s="6" t="s">
        <v>295</v>
      </c>
      <c r="F9" s="6" t="s">
        <v>236</v>
      </c>
      <c r="G9" s="6" t="s">
        <v>235</v>
      </c>
      <c r="H9" s="6" t="s">
        <v>633</v>
      </c>
      <c r="I9" s="5"/>
      <c r="J9" s="20" t="s">
        <v>150</v>
      </c>
      <c r="K9" s="6" t="s">
        <v>263</v>
      </c>
      <c r="L9" s="6" t="s">
        <v>587</v>
      </c>
      <c r="M9" s="20" t="s">
        <v>304</v>
      </c>
      <c r="N9" s="20" t="s">
        <v>237</v>
      </c>
      <c r="O9" s="20" t="s">
        <v>678</v>
      </c>
      <c r="P9" s="20" t="s">
        <v>479</v>
      </c>
      <c r="Q9" s="6" t="s">
        <v>162</v>
      </c>
      <c r="R9" s="6" t="s">
        <v>269</v>
      </c>
      <c r="S9" s="17">
        <f t="shared" si="0"/>
        <v>43</v>
      </c>
      <c r="T9" s="17">
        <v>114</v>
      </c>
      <c r="U9" s="18">
        <f t="shared" si="1"/>
        <v>30</v>
      </c>
      <c r="V9" s="18">
        <v>13</v>
      </c>
      <c r="W9" s="18">
        <v>4</v>
      </c>
      <c r="X9" s="18">
        <v>13</v>
      </c>
      <c r="Y9" s="17">
        <v>45</v>
      </c>
      <c r="Z9" s="17">
        <v>49</v>
      </c>
    </row>
    <row r="10" spans="1:26" ht="25.5" customHeight="1">
      <c r="A10" s="4">
        <v>8</v>
      </c>
      <c r="B10" s="198" t="s">
        <v>129</v>
      </c>
      <c r="C10" s="6" t="s">
        <v>22</v>
      </c>
      <c r="D10" s="6" t="s">
        <v>240</v>
      </c>
      <c r="E10" s="6" t="s">
        <v>575</v>
      </c>
      <c r="F10" s="6" t="s">
        <v>23</v>
      </c>
      <c r="G10" s="6" t="s">
        <v>209</v>
      </c>
      <c r="H10" s="6" t="s">
        <v>298</v>
      </c>
      <c r="I10" s="6" t="s">
        <v>530</v>
      </c>
      <c r="J10" s="5"/>
      <c r="K10" s="6" t="s">
        <v>85</v>
      </c>
      <c r="L10" s="6" t="s">
        <v>287</v>
      </c>
      <c r="M10" s="6" t="s">
        <v>621</v>
      </c>
      <c r="N10" s="20" t="s">
        <v>49</v>
      </c>
      <c r="O10" s="20" t="s">
        <v>50</v>
      </c>
      <c r="P10" s="20" t="s">
        <v>208</v>
      </c>
      <c r="Q10" s="6" t="s">
        <v>69</v>
      </c>
      <c r="R10" s="6" t="s">
        <v>91</v>
      </c>
      <c r="S10" s="17">
        <f t="shared" si="0"/>
        <v>42</v>
      </c>
      <c r="T10" s="17">
        <v>115</v>
      </c>
      <c r="U10" s="18">
        <f t="shared" si="1"/>
        <v>30</v>
      </c>
      <c r="V10" s="18">
        <v>12</v>
      </c>
      <c r="W10" s="18">
        <v>6</v>
      </c>
      <c r="X10" s="18">
        <v>12</v>
      </c>
      <c r="Y10" s="17">
        <v>41</v>
      </c>
      <c r="Z10" s="17">
        <v>44</v>
      </c>
    </row>
    <row r="11" spans="1:26" ht="25.5" customHeight="1">
      <c r="A11" s="4">
        <v>9</v>
      </c>
      <c r="B11" s="198" t="s">
        <v>124</v>
      </c>
      <c r="C11" s="6" t="s">
        <v>32</v>
      </c>
      <c r="D11" s="6" t="s">
        <v>79</v>
      </c>
      <c r="E11" s="6" t="s">
        <v>70</v>
      </c>
      <c r="F11" s="6" t="s">
        <v>391</v>
      </c>
      <c r="G11" s="6" t="s">
        <v>155</v>
      </c>
      <c r="H11" s="6" t="s">
        <v>681</v>
      </c>
      <c r="I11" s="6" t="s">
        <v>262</v>
      </c>
      <c r="J11" s="6" t="s">
        <v>86</v>
      </c>
      <c r="K11" s="5"/>
      <c r="L11" s="20" t="s">
        <v>251</v>
      </c>
      <c r="M11" s="6" t="s">
        <v>21</v>
      </c>
      <c r="N11" s="20" t="s">
        <v>73</v>
      </c>
      <c r="O11" s="20" t="s">
        <v>31</v>
      </c>
      <c r="P11" s="20" t="s">
        <v>14</v>
      </c>
      <c r="Q11" s="6" t="s">
        <v>357</v>
      </c>
      <c r="R11" s="6" t="s">
        <v>9</v>
      </c>
      <c r="S11" s="17">
        <f t="shared" si="0"/>
        <v>41</v>
      </c>
      <c r="T11" s="17">
        <v>124</v>
      </c>
      <c r="U11" s="18">
        <f t="shared" si="1"/>
        <v>30</v>
      </c>
      <c r="V11" s="18">
        <v>12</v>
      </c>
      <c r="W11" s="18">
        <v>5</v>
      </c>
      <c r="X11" s="18">
        <v>13</v>
      </c>
      <c r="Y11" s="17">
        <v>46</v>
      </c>
      <c r="Z11" s="17">
        <v>49</v>
      </c>
    </row>
    <row r="12" spans="1:26" ht="25.5" customHeight="1">
      <c r="A12" s="4">
        <v>10</v>
      </c>
      <c r="B12" s="19" t="s">
        <v>138</v>
      </c>
      <c r="C12" s="6" t="s">
        <v>704</v>
      </c>
      <c r="D12" s="6" t="s">
        <v>291</v>
      </c>
      <c r="E12" s="6" t="s">
        <v>679</v>
      </c>
      <c r="F12" s="6" t="s">
        <v>686</v>
      </c>
      <c r="G12" s="6" t="s">
        <v>107</v>
      </c>
      <c r="H12" s="6" t="s">
        <v>701</v>
      </c>
      <c r="I12" s="6" t="s">
        <v>588</v>
      </c>
      <c r="J12" s="6" t="s">
        <v>301</v>
      </c>
      <c r="K12" s="6" t="s">
        <v>187</v>
      </c>
      <c r="L12" s="5"/>
      <c r="M12" s="6" t="s">
        <v>91</v>
      </c>
      <c r="N12" s="6" t="s">
        <v>241</v>
      </c>
      <c r="O12" s="6" t="s">
        <v>675</v>
      </c>
      <c r="P12" s="6" t="s">
        <v>398</v>
      </c>
      <c r="Q12" s="6" t="s">
        <v>153</v>
      </c>
      <c r="R12" s="6" t="s">
        <v>159</v>
      </c>
      <c r="S12" s="17">
        <f t="shared" si="0"/>
        <v>41</v>
      </c>
      <c r="T12" s="17">
        <v>122</v>
      </c>
      <c r="U12" s="18">
        <f t="shared" si="1"/>
        <v>30</v>
      </c>
      <c r="V12" s="18">
        <v>12</v>
      </c>
      <c r="W12" s="18">
        <v>5</v>
      </c>
      <c r="X12" s="18">
        <v>13</v>
      </c>
      <c r="Y12" s="17">
        <v>58</v>
      </c>
      <c r="Z12" s="17">
        <v>56</v>
      </c>
    </row>
    <row r="13" spans="1:26" ht="25.5" customHeight="1">
      <c r="A13" s="4">
        <v>11</v>
      </c>
      <c r="B13" s="198" t="s">
        <v>125</v>
      </c>
      <c r="C13" s="6" t="s">
        <v>28</v>
      </c>
      <c r="D13" s="6" t="s">
        <v>32</v>
      </c>
      <c r="E13" s="6" t="s">
        <v>107</v>
      </c>
      <c r="F13" s="6" t="s">
        <v>349</v>
      </c>
      <c r="G13" s="6" t="s">
        <v>61</v>
      </c>
      <c r="H13" s="6" t="s">
        <v>187</v>
      </c>
      <c r="I13" s="6" t="s">
        <v>237</v>
      </c>
      <c r="J13" s="6" t="s">
        <v>622</v>
      </c>
      <c r="K13" s="6" t="s">
        <v>7</v>
      </c>
      <c r="L13" s="6" t="s">
        <v>92</v>
      </c>
      <c r="M13" s="5"/>
      <c r="N13" s="6" t="s">
        <v>169</v>
      </c>
      <c r="O13" s="6" t="s">
        <v>703</v>
      </c>
      <c r="P13" s="6" t="s">
        <v>183</v>
      </c>
      <c r="Q13" s="6" t="s">
        <v>375</v>
      </c>
      <c r="R13" s="20" t="s">
        <v>0</v>
      </c>
      <c r="S13" s="17">
        <f t="shared" si="0"/>
        <v>41</v>
      </c>
      <c r="T13" s="17">
        <v>120</v>
      </c>
      <c r="U13" s="18">
        <f t="shared" si="1"/>
        <v>30</v>
      </c>
      <c r="V13" s="18">
        <v>11</v>
      </c>
      <c r="W13" s="18">
        <v>8</v>
      </c>
      <c r="X13" s="18">
        <v>11</v>
      </c>
      <c r="Y13" s="17">
        <v>48</v>
      </c>
      <c r="Z13" s="17">
        <v>39</v>
      </c>
    </row>
    <row r="14" spans="1:26" ht="25.5" customHeight="1">
      <c r="A14" s="4">
        <v>12</v>
      </c>
      <c r="B14" s="19" t="s">
        <v>670</v>
      </c>
      <c r="C14" s="6" t="s">
        <v>61</v>
      </c>
      <c r="D14" s="6" t="s">
        <v>375</v>
      </c>
      <c r="E14" s="6" t="s">
        <v>102</v>
      </c>
      <c r="F14" s="6" t="s">
        <v>106</v>
      </c>
      <c r="G14" s="6" t="s">
        <v>232</v>
      </c>
      <c r="H14" s="6" t="s">
        <v>595</v>
      </c>
      <c r="I14" s="6" t="s">
        <v>304</v>
      </c>
      <c r="J14" s="6" t="s">
        <v>50</v>
      </c>
      <c r="K14" s="6" t="s">
        <v>74</v>
      </c>
      <c r="L14" s="6" t="s">
        <v>324</v>
      </c>
      <c r="M14" s="6" t="s">
        <v>369</v>
      </c>
      <c r="N14" s="5"/>
      <c r="O14" s="6" t="s">
        <v>392</v>
      </c>
      <c r="P14" s="6" t="s">
        <v>70</v>
      </c>
      <c r="Q14" s="6" t="s">
        <v>321</v>
      </c>
      <c r="R14" s="6" t="s">
        <v>351</v>
      </c>
      <c r="S14" s="17">
        <f t="shared" si="0"/>
        <v>37</v>
      </c>
      <c r="T14" s="17">
        <v>116</v>
      </c>
      <c r="U14" s="18">
        <f t="shared" si="1"/>
        <v>30</v>
      </c>
      <c r="V14" s="18">
        <v>10</v>
      </c>
      <c r="W14" s="18">
        <v>7</v>
      </c>
      <c r="X14" s="18">
        <v>13</v>
      </c>
      <c r="Y14" s="17">
        <v>39</v>
      </c>
      <c r="Z14" s="17">
        <v>45</v>
      </c>
    </row>
    <row r="15" spans="1:26" ht="25.5" customHeight="1">
      <c r="A15" s="4">
        <v>13</v>
      </c>
      <c r="B15" s="19" t="s">
        <v>174</v>
      </c>
      <c r="C15" s="6" t="s">
        <v>1</v>
      </c>
      <c r="D15" s="6" t="s">
        <v>77</v>
      </c>
      <c r="E15" s="6" t="s">
        <v>238</v>
      </c>
      <c r="F15" s="6" t="s">
        <v>21</v>
      </c>
      <c r="G15" s="6" t="s">
        <v>183</v>
      </c>
      <c r="H15" s="6" t="s">
        <v>515</v>
      </c>
      <c r="I15" s="6" t="s">
        <v>677</v>
      </c>
      <c r="J15" s="6" t="s">
        <v>49</v>
      </c>
      <c r="K15" s="6" t="s">
        <v>32</v>
      </c>
      <c r="L15" s="6" t="s">
        <v>676</v>
      </c>
      <c r="M15" s="6" t="s">
        <v>702</v>
      </c>
      <c r="N15" s="6" t="s">
        <v>393</v>
      </c>
      <c r="O15" s="5"/>
      <c r="P15" s="6" t="s">
        <v>208</v>
      </c>
      <c r="Q15" s="6" t="s">
        <v>369</v>
      </c>
      <c r="R15" s="6" t="s">
        <v>462</v>
      </c>
      <c r="S15" s="17">
        <f t="shared" si="0"/>
        <v>36</v>
      </c>
      <c r="T15" s="17">
        <v>108</v>
      </c>
      <c r="U15" s="18">
        <f t="shared" si="1"/>
        <v>30</v>
      </c>
      <c r="V15" s="18">
        <v>9</v>
      </c>
      <c r="W15" s="18">
        <v>9</v>
      </c>
      <c r="X15" s="18">
        <v>12</v>
      </c>
      <c r="Y15" s="17">
        <v>36</v>
      </c>
      <c r="Z15" s="17">
        <v>46</v>
      </c>
    </row>
    <row r="16" spans="1:26" ht="25.5" customHeight="1">
      <c r="A16" s="4">
        <v>14</v>
      </c>
      <c r="B16" s="19" t="s">
        <v>139</v>
      </c>
      <c r="C16" s="6" t="s">
        <v>170</v>
      </c>
      <c r="D16" s="6" t="s">
        <v>673</v>
      </c>
      <c r="E16" s="6" t="s">
        <v>211</v>
      </c>
      <c r="F16" s="6" t="s">
        <v>55</v>
      </c>
      <c r="G16" s="6" t="s">
        <v>148</v>
      </c>
      <c r="H16" s="6" t="s">
        <v>694</v>
      </c>
      <c r="I16" s="6" t="s">
        <v>478</v>
      </c>
      <c r="J16" s="6" t="s">
        <v>209</v>
      </c>
      <c r="K16" s="6" t="s">
        <v>4</v>
      </c>
      <c r="L16" s="6" t="s">
        <v>399</v>
      </c>
      <c r="M16" s="6" t="s">
        <v>191</v>
      </c>
      <c r="N16" s="6" t="s">
        <v>69</v>
      </c>
      <c r="O16" s="6" t="s">
        <v>209</v>
      </c>
      <c r="P16" s="5"/>
      <c r="Q16" s="6" t="s">
        <v>159</v>
      </c>
      <c r="R16" s="6" t="s">
        <v>375</v>
      </c>
      <c r="S16" s="17">
        <f t="shared" si="0"/>
        <v>34</v>
      </c>
      <c r="T16" s="17">
        <v>114</v>
      </c>
      <c r="U16" s="18">
        <f t="shared" si="1"/>
        <v>30</v>
      </c>
      <c r="V16" s="18">
        <v>7</v>
      </c>
      <c r="W16" s="18">
        <v>13</v>
      </c>
      <c r="X16" s="18">
        <v>10</v>
      </c>
      <c r="Y16" s="17">
        <v>52</v>
      </c>
      <c r="Z16" s="17">
        <v>56</v>
      </c>
    </row>
    <row r="17" spans="1:26" ht="25.5" customHeight="1">
      <c r="A17" s="4">
        <v>15</v>
      </c>
      <c r="B17" s="198" t="s">
        <v>128</v>
      </c>
      <c r="C17" s="6" t="s">
        <v>42</v>
      </c>
      <c r="D17" s="6" t="s">
        <v>250</v>
      </c>
      <c r="E17" s="6" t="s">
        <v>206</v>
      </c>
      <c r="F17" s="6" t="s">
        <v>240</v>
      </c>
      <c r="G17" s="6" t="s">
        <v>672</v>
      </c>
      <c r="H17" s="6" t="s">
        <v>684</v>
      </c>
      <c r="I17" s="6" t="s">
        <v>344</v>
      </c>
      <c r="J17" s="6" t="s">
        <v>70</v>
      </c>
      <c r="K17" s="6" t="s">
        <v>236</v>
      </c>
      <c r="L17" s="6" t="s">
        <v>254</v>
      </c>
      <c r="M17" s="6" t="s">
        <v>374</v>
      </c>
      <c r="N17" s="6" t="s">
        <v>320</v>
      </c>
      <c r="O17" s="6" t="s">
        <v>169</v>
      </c>
      <c r="P17" s="6" t="s">
        <v>159</v>
      </c>
      <c r="Q17" s="5"/>
      <c r="R17" s="6" t="s">
        <v>162</v>
      </c>
      <c r="S17" s="17">
        <f t="shared" si="0"/>
        <v>34</v>
      </c>
      <c r="T17" s="17">
        <v>109</v>
      </c>
      <c r="U17" s="18">
        <f t="shared" si="1"/>
        <v>30</v>
      </c>
      <c r="V17" s="18">
        <v>10</v>
      </c>
      <c r="W17" s="18">
        <v>4</v>
      </c>
      <c r="X17" s="18">
        <v>16</v>
      </c>
      <c r="Y17" s="17">
        <v>39</v>
      </c>
      <c r="Z17" s="17">
        <v>48</v>
      </c>
    </row>
    <row r="18" spans="1:26" ht="25.5" customHeight="1">
      <c r="A18" s="4">
        <v>16</v>
      </c>
      <c r="B18" s="198" t="s">
        <v>121</v>
      </c>
      <c r="C18" s="6" t="s">
        <v>29</v>
      </c>
      <c r="D18" s="6" t="s">
        <v>688</v>
      </c>
      <c r="E18" s="6" t="s">
        <v>622</v>
      </c>
      <c r="F18" s="6" t="s">
        <v>344</v>
      </c>
      <c r="G18" s="6" t="s">
        <v>693</v>
      </c>
      <c r="H18" s="6" t="s">
        <v>155</v>
      </c>
      <c r="I18" s="6" t="s">
        <v>268</v>
      </c>
      <c r="J18" s="6" t="s">
        <v>92</v>
      </c>
      <c r="K18" s="6" t="s">
        <v>22</v>
      </c>
      <c r="L18" s="6" t="s">
        <v>159</v>
      </c>
      <c r="M18" s="6" t="s">
        <v>10</v>
      </c>
      <c r="N18" s="6" t="s">
        <v>352</v>
      </c>
      <c r="O18" s="6" t="s">
        <v>463</v>
      </c>
      <c r="P18" s="6" t="s">
        <v>374</v>
      </c>
      <c r="Q18" s="6" t="s">
        <v>344</v>
      </c>
      <c r="R18" s="5"/>
      <c r="S18" s="17">
        <f t="shared" si="0"/>
        <v>32</v>
      </c>
      <c r="T18" s="17">
        <v>112</v>
      </c>
      <c r="U18" s="18">
        <f t="shared" si="1"/>
        <v>30</v>
      </c>
      <c r="V18" s="18">
        <v>8</v>
      </c>
      <c r="W18" s="18">
        <v>8</v>
      </c>
      <c r="X18" s="18">
        <v>14</v>
      </c>
      <c r="Y18" s="17">
        <v>44</v>
      </c>
      <c r="Z18" s="17">
        <v>55</v>
      </c>
    </row>
    <row r="19" spans="22:27" ht="25.5" customHeight="1">
      <c r="V19" s="3">
        <f>SUM(V3:V18)</f>
        <v>183</v>
      </c>
      <c r="W19" s="3">
        <f>SUM(W3:W18)</f>
        <v>114</v>
      </c>
      <c r="X19" s="3">
        <f>SUM(X3:X18)</f>
        <v>183</v>
      </c>
      <c r="Y19" s="3">
        <f>SUM(Y3:Y18)</f>
        <v>749</v>
      </c>
      <c r="Z19" s="3">
        <f>SUM(Z3:Z18)</f>
        <v>749</v>
      </c>
      <c r="AA19" s="156"/>
    </row>
    <row r="20" ht="25.5" customHeight="1"/>
    <row r="21" ht="25.5" customHeight="1"/>
    <row r="22" ht="25.5" customHeight="1"/>
    <row r="23" ht="25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="80" zoomScaleNormal="80" zoomScalePageLayoutView="0" workbookViewId="0" topLeftCell="A1">
      <selection activeCell="O3" sqref="O3:O12"/>
    </sheetView>
  </sheetViews>
  <sheetFormatPr defaultColWidth="7.875" defaultRowHeight="12.75"/>
  <cols>
    <col min="1" max="1" width="4.375" style="3" customWidth="1"/>
    <col min="2" max="2" width="15.375" style="3" customWidth="1"/>
    <col min="3" max="12" width="5.625" style="3" customWidth="1"/>
    <col min="13" max="13" width="5.375" style="3" customWidth="1"/>
    <col min="14" max="14" width="6.125" style="3" customWidth="1"/>
    <col min="15" max="15" width="5.00390625" style="3" customWidth="1"/>
    <col min="16" max="18" width="4.375" style="3" customWidth="1"/>
    <col min="19" max="20" width="5.625" style="3" customWidth="1"/>
    <col min="21" max="16384" width="7.875" style="3" customWidth="1"/>
  </cols>
  <sheetData>
    <row r="1" spans="1:12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 t="s">
        <v>109</v>
      </c>
      <c r="N2" s="13" t="s">
        <v>115</v>
      </c>
      <c r="O2" s="13" t="s">
        <v>116</v>
      </c>
      <c r="P2" s="13" t="s">
        <v>110</v>
      </c>
      <c r="Q2" s="13" t="s">
        <v>111</v>
      </c>
      <c r="R2" s="13" t="s">
        <v>112</v>
      </c>
      <c r="S2" s="13" t="s">
        <v>113</v>
      </c>
      <c r="T2" s="13" t="s">
        <v>114</v>
      </c>
    </row>
    <row r="3" spans="1:21" ht="25.5" customHeight="1">
      <c r="A3" s="4">
        <v>1</v>
      </c>
      <c r="B3" s="19" t="s">
        <v>140</v>
      </c>
      <c r="C3" s="5"/>
      <c r="D3" s="6" t="s">
        <v>105</v>
      </c>
      <c r="E3" s="6" t="s">
        <v>646</v>
      </c>
      <c r="F3" s="6" t="s">
        <v>171</v>
      </c>
      <c r="G3" s="6" t="s">
        <v>354</v>
      </c>
      <c r="H3" s="6" t="s">
        <v>66</v>
      </c>
      <c r="I3" s="6" t="s">
        <v>209</v>
      </c>
      <c r="J3" s="6" t="s">
        <v>407</v>
      </c>
      <c r="K3" s="6" t="s">
        <v>101</v>
      </c>
      <c r="L3" s="6" t="s">
        <v>55</v>
      </c>
      <c r="M3" s="17">
        <f>P3*3+Q3</f>
        <v>33</v>
      </c>
      <c r="N3" s="17">
        <v>77</v>
      </c>
      <c r="O3" s="18">
        <f>SUM(P3:R3)</f>
        <v>18</v>
      </c>
      <c r="P3" s="18">
        <v>9</v>
      </c>
      <c r="Q3" s="18">
        <v>6</v>
      </c>
      <c r="R3" s="18">
        <v>3</v>
      </c>
      <c r="S3" s="17">
        <v>33</v>
      </c>
      <c r="T3" s="17">
        <v>22</v>
      </c>
      <c r="U3" s="23"/>
    </row>
    <row r="4" spans="1:21" ht="25.5" customHeight="1">
      <c r="A4" s="4">
        <v>2</v>
      </c>
      <c r="B4" s="198" t="s">
        <v>122</v>
      </c>
      <c r="C4" s="6" t="s">
        <v>106</v>
      </c>
      <c r="D4" s="5"/>
      <c r="E4" s="6" t="s">
        <v>159</v>
      </c>
      <c r="F4" s="6" t="s">
        <v>7</v>
      </c>
      <c r="G4" s="6" t="s">
        <v>72</v>
      </c>
      <c r="H4" s="6" t="s">
        <v>103</v>
      </c>
      <c r="I4" s="6" t="s">
        <v>31</v>
      </c>
      <c r="J4" s="6" t="s">
        <v>429</v>
      </c>
      <c r="K4" s="6" t="s">
        <v>150</v>
      </c>
      <c r="L4" s="6" t="s">
        <v>391</v>
      </c>
      <c r="M4" s="17">
        <f aca="true" t="shared" si="0" ref="M4:M12">P4*3+Q4</f>
        <v>32</v>
      </c>
      <c r="N4" s="17">
        <v>85</v>
      </c>
      <c r="O4" s="18">
        <f aca="true" t="shared" si="1" ref="O4:O12">SUM(P4:R4)</f>
        <v>18</v>
      </c>
      <c r="P4" s="18">
        <v>8</v>
      </c>
      <c r="Q4" s="18">
        <v>8</v>
      </c>
      <c r="R4" s="18">
        <v>2</v>
      </c>
      <c r="S4" s="17">
        <v>39</v>
      </c>
      <c r="T4" s="17">
        <v>21</v>
      </c>
      <c r="U4" s="23"/>
    </row>
    <row r="5" spans="1:21" ht="25.5" customHeight="1">
      <c r="A5" s="4">
        <v>3</v>
      </c>
      <c r="B5" s="198" t="s">
        <v>124</v>
      </c>
      <c r="C5" s="6" t="s">
        <v>243</v>
      </c>
      <c r="D5" s="6" t="s">
        <v>159</v>
      </c>
      <c r="E5" s="5"/>
      <c r="F5" s="6" t="s">
        <v>667</v>
      </c>
      <c r="G5" s="6" t="s">
        <v>83</v>
      </c>
      <c r="H5" s="6" t="s">
        <v>530</v>
      </c>
      <c r="I5" s="6" t="s">
        <v>529</v>
      </c>
      <c r="J5" s="6" t="s">
        <v>9</v>
      </c>
      <c r="K5" s="6" t="s">
        <v>663</v>
      </c>
      <c r="L5" s="6" t="s">
        <v>40</v>
      </c>
      <c r="M5" s="17">
        <f t="shared" si="0"/>
        <v>25</v>
      </c>
      <c r="N5" s="17">
        <v>78</v>
      </c>
      <c r="O5" s="18">
        <f t="shared" si="1"/>
        <v>18</v>
      </c>
      <c r="P5" s="18">
        <v>6</v>
      </c>
      <c r="Q5" s="18">
        <v>7</v>
      </c>
      <c r="R5" s="18">
        <v>5</v>
      </c>
      <c r="S5" s="17">
        <v>33</v>
      </c>
      <c r="T5" s="17">
        <v>27</v>
      </c>
      <c r="U5" s="23"/>
    </row>
    <row r="6" spans="1:21" ht="25.5" customHeight="1">
      <c r="A6" s="4">
        <v>4</v>
      </c>
      <c r="B6" s="198" t="s">
        <v>129</v>
      </c>
      <c r="C6" s="6" t="s">
        <v>216</v>
      </c>
      <c r="D6" s="6" t="s">
        <v>21</v>
      </c>
      <c r="E6" s="6" t="s">
        <v>668</v>
      </c>
      <c r="F6" s="5"/>
      <c r="G6" s="6" t="s">
        <v>470</v>
      </c>
      <c r="H6" s="6" t="s">
        <v>40</v>
      </c>
      <c r="I6" s="6" t="s">
        <v>308</v>
      </c>
      <c r="J6" s="6" t="s">
        <v>55</v>
      </c>
      <c r="K6" s="6" t="s">
        <v>666</v>
      </c>
      <c r="L6" s="6" t="s">
        <v>171</v>
      </c>
      <c r="M6" s="17">
        <f t="shared" si="0"/>
        <v>25</v>
      </c>
      <c r="N6" s="17">
        <v>68</v>
      </c>
      <c r="O6" s="18">
        <f t="shared" si="1"/>
        <v>18</v>
      </c>
      <c r="P6" s="18">
        <v>7</v>
      </c>
      <c r="Q6" s="18">
        <v>4</v>
      </c>
      <c r="R6" s="18">
        <v>7</v>
      </c>
      <c r="S6" s="17">
        <v>26</v>
      </c>
      <c r="T6" s="17">
        <v>32</v>
      </c>
      <c r="U6" s="23"/>
    </row>
    <row r="7" spans="1:21" ht="25.5" customHeight="1">
      <c r="A7" s="4">
        <v>5</v>
      </c>
      <c r="B7" s="19" t="s">
        <v>175</v>
      </c>
      <c r="C7" s="6" t="s">
        <v>353</v>
      </c>
      <c r="D7" s="6" t="s">
        <v>71</v>
      </c>
      <c r="E7" s="6" t="s">
        <v>84</v>
      </c>
      <c r="F7" s="6" t="s">
        <v>471</v>
      </c>
      <c r="G7" s="5"/>
      <c r="H7" s="6" t="s">
        <v>56</v>
      </c>
      <c r="I7" s="6" t="s">
        <v>429</v>
      </c>
      <c r="J7" s="6" t="s">
        <v>104</v>
      </c>
      <c r="K7" s="6" t="s">
        <v>302</v>
      </c>
      <c r="L7" s="20" t="s">
        <v>16</v>
      </c>
      <c r="M7" s="17">
        <f t="shared" si="0"/>
        <v>24</v>
      </c>
      <c r="N7" s="17">
        <v>65</v>
      </c>
      <c r="O7" s="18">
        <f t="shared" si="1"/>
        <v>18</v>
      </c>
      <c r="P7" s="18">
        <v>6</v>
      </c>
      <c r="Q7" s="18">
        <v>6</v>
      </c>
      <c r="R7" s="18">
        <v>6</v>
      </c>
      <c r="S7" s="17">
        <v>33</v>
      </c>
      <c r="T7" s="17">
        <v>40</v>
      </c>
      <c r="U7" s="23"/>
    </row>
    <row r="8" spans="1:21" ht="25.5" customHeight="1">
      <c r="A8" s="4">
        <v>6</v>
      </c>
      <c r="B8" s="198" t="s">
        <v>119</v>
      </c>
      <c r="C8" s="6" t="s">
        <v>65</v>
      </c>
      <c r="D8" s="6" t="s">
        <v>104</v>
      </c>
      <c r="E8" s="6" t="s">
        <v>150</v>
      </c>
      <c r="F8" s="6" t="s">
        <v>39</v>
      </c>
      <c r="G8" s="6" t="s">
        <v>55</v>
      </c>
      <c r="H8" s="5"/>
      <c r="I8" s="20" t="s">
        <v>21</v>
      </c>
      <c r="J8" s="20" t="s">
        <v>661</v>
      </c>
      <c r="K8" s="6" t="s">
        <v>262</v>
      </c>
      <c r="L8" s="6" t="s">
        <v>527</v>
      </c>
      <c r="M8" s="17">
        <f t="shared" si="0"/>
        <v>23</v>
      </c>
      <c r="N8" s="17">
        <v>68</v>
      </c>
      <c r="O8" s="18">
        <f t="shared" si="1"/>
        <v>18</v>
      </c>
      <c r="P8" s="18">
        <v>6</v>
      </c>
      <c r="Q8" s="18">
        <v>5</v>
      </c>
      <c r="R8" s="18">
        <v>7</v>
      </c>
      <c r="S8" s="17">
        <v>33</v>
      </c>
      <c r="T8" s="17">
        <v>36</v>
      </c>
      <c r="U8" s="23"/>
    </row>
    <row r="9" spans="1:21" ht="25.5" customHeight="1">
      <c r="A9" s="4">
        <v>7</v>
      </c>
      <c r="B9" s="198" t="s">
        <v>128</v>
      </c>
      <c r="C9" s="6" t="s">
        <v>208</v>
      </c>
      <c r="D9" s="6" t="s">
        <v>32</v>
      </c>
      <c r="E9" s="6" t="s">
        <v>529</v>
      </c>
      <c r="F9" s="6" t="s">
        <v>160</v>
      </c>
      <c r="G9" s="6" t="s">
        <v>173</v>
      </c>
      <c r="H9" s="6" t="s">
        <v>7</v>
      </c>
      <c r="I9" s="5"/>
      <c r="J9" s="20" t="s">
        <v>565</v>
      </c>
      <c r="K9" s="6" t="s">
        <v>277</v>
      </c>
      <c r="L9" s="6" t="s">
        <v>489</v>
      </c>
      <c r="M9" s="17">
        <f t="shared" si="0"/>
        <v>22</v>
      </c>
      <c r="N9" s="17">
        <v>76</v>
      </c>
      <c r="O9" s="18">
        <f t="shared" si="1"/>
        <v>18</v>
      </c>
      <c r="P9" s="18">
        <v>5</v>
      </c>
      <c r="Q9" s="18">
        <v>7</v>
      </c>
      <c r="R9" s="18">
        <v>6</v>
      </c>
      <c r="S9" s="17">
        <v>32</v>
      </c>
      <c r="T9" s="17">
        <v>32</v>
      </c>
      <c r="U9" s="23"/>
    </row>
    <row r="10" spans="1:21" ht="25.5" customHeight="1">
      <c r="A10" s="4">
        <v>8</v>
      </c>
      <c r="B10" s="198" t="s">
        <v>125</v>
      </c>
      <c r="C10" s="6" t="s">
        <v>408</v>
      </c>
      <c r="D10" s="6" t="s">
        <v>173</v>
      </c>
      <c r="E10" s="6" t="s">
        <v>22</v>
      </c>
      <c r="F10" s="6" t="s">
        <v>56</v>
      </c>
      <c r="G10" s="6" t="s">
        <v>103</v>
      </c>
      <c r="H10" s="6" t="s">
        <v>662</v>
      </c>
      <c r="I10" s="6" t="s">
        <v>564</v>
      </c>
      <c r="J10" s="5"/>
      <c r="K10" s="6" t="s">
        <v>470</v>
      </c>
      <c r="L10" s="6" t="s">
        <v>149</v>
      </c>
      <c r="M10" s="17">
        <f t="shared" si="0"/>
        <v>20</v>
      </c>
      <c r="N10" s="17">
        <v>69</v>
      </c>
      <c r="O10" s="18">
        <f t="shared" si="1"/>
        <v>18</v>
      </c>
      <c r="P10" s="18">
        <v>5</v>
      </c>
      <c r="Q10" s="18">
        <v>5</v>
      </c>
      <c r="R10" s="18">
        <v>8</v>
      </c>
      <c r="S10" s="17">
        <v>28</v>
      </c>
      <c r="T10" s="17">
        <v>35</v>
      </c>
      <c r="U10" s="23"/>
    </row>
    <row r="11" spans="1:21" ht="25.5" customHeight="1">
      <c r="A11" s="4">
        <v>9</v>
      </c>
      <c r="B11" s="19" t="s">
        <v>174</v>
      </c>
      <c r="C11" s="6" t="s">
        <v>102</v>
      </c>
      <c r="D11" s="6" t="s">
        <v>530</v>
      </c>
      <c r="E11" s="6" t="s">
        <v>664</v>
      </c>
      <c r="F11" s="6" t="s">
        <v>665</v>
      </c>
      <c r="G11" s="6" t="s">
        <v>303</v>
      </c>
      <c r="H11" s="6" t="s">
        <v>263</v>
      </c>
      <c r="I11" s="6" t="s">
        <v>276</v>
      </c>
      <c r="J11" s="6" t="s">
        <v>471</v>
      </c>
      <c r="K11" s="5"/>
      <c r="L11" s="20" t="s">
        <v>107</v>
      </c>
      <c r="M11" s="17">
        <f t="shared" si="0"/>
        <v>19</v>
      </c>
      <c r="N11" s="17">
        <v>72</v>
      </c>
      <c r="O11" s="18">
        <f t="shared" si="1"/>
        <v>18</v>
      </c>
      <c r="P11" s="18">
        <v>5</v>
      </c>
      <c r="Q11" s="18">
        <v>4</v>
      </c>
      <c r="R11" s="18">
        <v>9</v>
      </c>
      <c r="S11" s="17">
        <v>32</v>
      </c>
      <c r="T11" s="17">
        <v>37</v>
      </c>
      <c r="U11" s="23"/>
    </row>
    <row r="12" spans="1:21" ht="25.5" customHeight="1">
      <c r="A12" s="4">
        <v>10</v>
      </c>
      <c r="B12" s="198" t="s">
        <v>120</v>
      </c>
      <c r="C12" s="6" t="s">
        <v>56</v>
      </c>
      <c r="D12" s="6" t="s">
        <v>390</v>
      </c>
      <c r="E12" s="6" t="s">
        <v>39</v>
      </c>
      <c r="F12" s="6" t="s">
        <v>216</v>
      </c>
      <c r="G12" s="6" t="s">
        <v>15</v>
      </c>
      <c r="H12" s="6" t="s">
        <v>528</v>
      </c>
      <c r="I12" s="6" t="s">
        <v>239</v>
      </c>
      <c r="J12" s="6" t="s">
        <v>234</v>
      </c>
      <c r="K12" s="6" t="s">
        <v>108</v>
      </c>
      <c r="L12" s="5"/>
      <c r="M12" s="17">
        <f t="shared" si="0"/>
        <v>19</v>
      </c>
      <c r="N12" s="17">
        <v>70</v>
      </c>
      <c r="O12" s="18">
        <f t="shared" si="1"/>
        <v>18</v>
      </c>
      <c r="P12" s="18">
        <v>5</v>
      </c>
      <c r="Q12" s="18">
        <v>4</v>
      </c>
      <c r="R12" s="18">
        <v>9</v>
      </c>
      <c r="S12" s="17">
        <v>26</v>
      </c>
      <c r="T12" s="17">
        <v>33</v>
      </c>
      <c r="U12" s="23"/>
    </row>
    <row r="13" spans="16:20" ht="25.5" customHeight="1">
      <c r="P13" s="3">
        <f>SUM(P3:P12)</f>
        <v>62</v>
      </c>
      <c r="Q13" s="3">
        <f>SUM(Q3:Q12)</f>
        <v>56</v>
      </c>
      <c r="R13" s="3">
        <f>SUM(R3:R12)</f>
        <v>62</v>
      </c>
      <c r="S13" s="3">
        <f>SUM(S3:S12)</f>
        <v>315</v>
      </c>
      <c r="T13" s="3">
        <f>SUM(T3:T12)</f>
        <v>315</v>
      </c>
    </row>
    <row r="14" ht="25.5" customHeight="1"/>
    <row r="15" ht="25.5" customHeight="1"/>
    <row r="16" ht="25.5" customHeight="1"/>
    <row r="17" ht="25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zoomScale="75" zoomScaleNormal="75" zoomScalePageLayoutView="0" workbookViewId="0" topLeftCell="A1">
      <selection activeCell="Q3" sqref="Q3:Q14"/>
    </sheetView>
  </sheetViews>
  <sheetFormatPr defaultColWidth="7.875" defaultRowHeight="12.75"/>
  <cols>
    <col min="1" max="1" width="4.375" style="3" customWidth="1"/>
    <col min="2" max="2" width="15.375" style="3" customWidth="1"/>
    <col min="3" max="14" width="5.625" style="3" customWidth="1"/>
    <col min="15" max="15" width="5.375" style="3" customWidth="1"/>
    <col min="16" max="16" width="6.125" style="3" customWidth="1"/>
    <col min="17" max="17" width="5.00390625" style="3" customWidth="1"/>
    <col min="18" max="20" width="4.375" style="3" customWidth="1"/>
    <col min="21" max="22" width="5.625" style="3" customWidth="1"/>
    <col min="23" max="16384" width="7.875" style="3" customWidth="1"/>
  </cols>
  <sheetData>
    <row r="1" spans="1:14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 t="s">
        <v>109</v>
      </c>
      <c r="P2" s="13" t="s">
        <v>115</v>
      </c>
      <c r="Q2" s="13" t="s">
        <v>116</v>
      </c>
      <c r="R2" s="13" t="s">
        <v>110</v>
      </c>
      <c r="S2" s="13" t="s">
        <v>111</v>
      </c>
      <c r="T2" s="13" t="s">
        <v>112</v>
      </c>
      <c r="U2" s="13" t="s">
        <v>113</v>
      </c>
      <c r="V2" s="13" t="s">
        <v>114</v>
      </c>
    </row>
    <row r="3" spans="1:22" ht="25.5" customHeight="1">
      <c r="A3" s="4">
        <v>1</v>
      </c>
      <c r="B3" s="19" t="s">
        <v>130</v>
      </c>
      <c r="C3" s="5"/>
      <c r="D3" s="6" t="s">
        <v>178</v>
      </c>
      <c r="E3" s="6" t="s">
        <v>647</v>
      </c>
      <c r="F3" s="6" t="s">
        <v>179</v>
      </c>
      <c r="G3" s="6" t="s">
        <v>180</v>
      </c>
      <c r="H3" s="6" t="s">
        <v>650</v>
      </c>
      <c r="I3" s="6" t="s">
        <v>336</v>
      </c>
      <c r="J3" s="6" t="s">
        <v>62</v>
      </c>
      <c r="K3" s="6" t="s">
        <v>652</v>
      </c>
      <c r="L3" s="6" t="s">
        <v>183</v>
      </c>
      <c r="M3" s="6" t="s">
        <v>56</v>
      </c>
      <c r="N3" s="6" t="s">
        <v>489</v>
      </c>
      <c r="O3" s="17">
        <f>R3*3+S3</f>
        <v>40</v>
      </c>
      <c r="P3" s="17">
        <v>90</v>
      </c>
      <c r="Q3" s="18">
        <f>SUM(R3:T3)</f>
        <v>22</v>
      </c>
      <c r="R3" s="18">
        <v>12</v>
      </c>
      <c r="S3" s="18">
        <v>4</v>
      </c>
      <c r="T3" s="18">
        <v>6</v>
      </c>
      <c r="U3" s="17">
        <v>43</v>
      </c>
      <c r="V3" s="17">
        <v>34</v>
      </c>
    </row>
    <row r="4" spans="1:22" ht="25.5" customHeight="1">
      <c r="A4" s="4">
        <v>2</v>
      </c>
      <c r="B4" s="198" t="s">
        <v>122</v>
      </c>
      <c r="C4" s="6" t="s">
        <v>329</v>
      </c>
      <c r="D4" s="5"/>
      <c r="E4" s="6" t="s">
        <v>657</v>
      </c>
      <c r="F4" s="6" t="s">
        <v>187</v>
      </c>
      <c r="G4" s="6" t="s">
        <v>335</v>
      </c>
      <c r="H4" s="6" t="s">
        <v>59</v>
      </c>
      <c r="I4" s="6" t="s">
        <v>188</v>
      </c>
      <c r="J4" s="6" t="s">
        <v>649</v>
      </c>
      <c r="K4" s="6" t="s">
        <v>12</v>
      </c>
      <c r="L4" s="12" t="s">
        <v>653</v>
      </c>
      <c r="M4" s="6" t="s">
        <v>161</v>
      </c>
      <c r="N4" s="6" t="s">
        <v>73</v>
      </c>
      <c r="O4" s="17">
        <f aca="true" t="shared" si="0" ref="O4:O14">R4*3+S4</f>
        <v>39</v>
      </c>
      <c r="P4" s="17">
        <v>95</v>
      </c>
      <c r="Q4" s="18">
        <f aca="true" t="shared" si="1" ref="Q4:Q14">SUM(R4:T4)</f>
        <v>22</v>
      </c>
      <c r="R4" s="18">
        <v>12</v>
      </c>
      <c r="S4" s="18">
        <v>3</v>
      </c>
      <c r="T4" s="18">
        <v>7</v>
      </c>
      <c r="U4" s="17">
        <v>43</v>
      </c>
      <c r="V4" s="17">
        <v>32</v>
      </c>
    </row>
    <row r="5" spans="1:22" ht="25.5" customHeight="1">
      <c r="A5" s="4">
        <v>3</v>
      </c>
      <c r="B5" s="19" t="s">
        <v>140</v>
      </c>
      <c r="C5" s="6" t="s">
        <v>189</v>
      </c>
      <c r="D5" s="6" t="s">
        <v>190</v>
      </c>
      <c r="E5" s="5"/>
      <c r="F5" s="6" t="s">
        <v>524</v>
      </c>
      <c r="G5" s="6" t="s">
        <v>62</v>
      </c>
      <c r="H5" s="6" t="s">
        <v>209</v>
      </c>
      <c r="I5" s="6" t="s">
        <v>273</v>
      </c>
      <c r="J5" s="6" t="s">
        <v>193</v>
      </c>
      <c r="K5" s="6" t="s">
        <v>570</v>
      </c>
      <c r="L5" s="6" t="s">
        <v>195</v>
      </c>
      <c r="M5" s="6" t="s">
        <v>196</v>
      </c>
      <c r="N5" s="6" t="s">
        <v>324</v>
      </c>
      <c r="O5" s="17">
        <f t="shared" si="0"/>
        <v>37</v>
      </c>
      <c r="P5" s="17">
        <v>102</v>
      </c>
      <c r="Q5" s="18">
        <f t="shared" si="1"/>
        <v>22</v>
      </c>
      <c r="R5" s="18">
        <v>11</v>
      </c>
      <c r="S5" s="18">
        <v>4</v>
      </c>
      <c r="T5" s="18">
        <v>7</v>
      </c>
      <c r="U5" s="17">
        <v>31</v>
      </c>
      <c r="V5" s="17">
        <v>27</v>
      </c>
    </row>
    <row r="6" spans="1:22" ht="25.5" customHeight="1">
      <c r="A6" s="4">
        <v>4</v>
      </c>
      <c r="B6" s="19" t="s">
        <v>123</v>
      </c>
      <c r="C6" s="6" t="s">
        <v>413</v>
      </c>
      <c r="D6" s="6" t="s">
        <v>251</v>
      </c>
      <c r="E6" s="6" t="s">
        <v>199</v>
      </c>
      <c r="F6" s="5"/>
      <c r="G6" s="6" t="s">
        <v>402</v>
      </c>
      <c r="H6" s="6" t="s">
        <v>4</v>
      </c>
      <c r="I6" s="6" t="s">
        <v>167</v>
      </c>
      <c r="J6" s="6" t="s">
        <v>212</v>
      </c>
      <c r="K6" s="6" t="s">
        <v>202</v>
      </c>
      <c r="L6" s="6" t="s">
        <v>203</v>
      </c>
      <c r="M6" s="6" t="s">
        <v>385</v>
      </c>
      <c r="N6" s="20" t="s">
        <v>204</v>
      </c>
      <c r="O6" s="17">
        <f t="shared" si="0"/>
        <v>37</v>
      </c>
      <c r="P6" s="17">
        <v>100</v>
      </c>
      <c r="Q6" s="18">
        <f t="shared" si="1"/>
        <v>22</v>
      </c>
      <c r="R6" s="18">
        <v>11</v>
      </c>
      <c r="S6" s="18">
        <v>4</v>
      </c>
      <c r="T6" s="18">
        <v>7</v>
      </c>
      <c r="U6" s="17">
        <v>39</v>
      </c>
      <c r="V6" s="17">
        <v>33</v>
      </c>
    </row>
    <row r="7" spans="1:22" ht="25.5" customHeight="1">
      <c r="A7" s="4">
        <v>5</v>
      </c>
      <c r="B7" s="198" t="s">
        <v>129</v>
      </c>
      <c r="C7" s="6" t="s">
        <v>595</v>
      </c>
      <c r="D7" s="6" t="s">
        <v>205</v>
      </c>
      <c r="E7" s="6" t="s">
        <v>61</v>
      </c>
      <c r="F7" s="6" t="s">
        <v>206</v>
      </c>
      <c r="G7" s="5"/>
      <c r="H7" s="6" t="s">
        <v>183</v>
      </c>
      <c r="I7" s="6" t="s">
        <v>3</v>
      </c>
      <c r="J7" s="6" t="s">
        <v>10</v>
      </c>
      <c r="K7" s="6" t="s">
        <v>97</v>
      </c>
      <c r="L7" s="20" t="s">
        <v>381</v>
      </c>
      <c r="M7" s="6" t="s">
        <v>644</v>
      </c>
      <c r="N7" s="6" t="s">
        <v>159</v>
      </c>
      <c r="O7" s="17">
        <f t="shared" si="0"/>
        <v>34</v>
      </c>
      <c r="P7" s="17">
        <v>95</v>
      </c>
      <c r="Q7" s="18">
        <f t="shared" si="1"/>
        <v>22</v>
      </c>
      <c r="R7" s="18">
        <v>10</v>
      </c>
      <c r="S7" s="18">
        <v>4</v>
      </c>
      <c r="T7" s="18">
        <v>8</v>
      </c>
      <c r="U7" s="17">
        <v>34</v>
      </c>
      <c r="V7" s="17">
        <v>31</v>
      </c>
    </row>
    <row r="8" spans="1:22" ht="25.5" customHeight="1">
      <c r="A8" s="4">
        <v>6</v>
      </c>
      <c r="B8" s="198" t="s">
        <v>120</v>
      </c>
      <c r="C8" s="6" t="s">
        <v>651</v>
      </c>
      <c r="D8" s="6" t="s">
        <v>60</v>
      </c>
      <c r="E8" s="6" t="s">
        <v>208</v>
      </c>
      <c r="F8" s="6" t="s">
        <v>14</v>
      </c>
      <c r="G8" s="6" t="s">
        <v>191</v>
      </c>
      <c r="H8" s="5"/>
      <c r="I8" s="20" t="s">
        <v>23</v>
      </c>
      <c r="J8" s="20" t="s">
        <v>73</v>
      </c>
      <c r="K8" s="6" t="s">
        <v>211</v>
      </c>
      <c r="L8" s="6" t="s">
        <v>212</v>
      </c>
      <c r="M8" s="6" t="s">
        <v>107</v>
      </c>
      <c r="N8" s="6" t="s">
        <v>92</v>
      </c>
      <c r="O8" s="17">
        <f t="shared" si="0"/>
        <v>33</v>
      </c>
      <c r="P8" s="17">
        <v>91</v>
      </c>
      <c r="Q8" s="18">
        <f t="shared" si="1"/>
        <v>22</v>
      </c>
      <c r="R8" s="18">
        <v>9</v>
      </c>
      <c r="S8" s="18">
        <v>6</v>
      </c>
      <c r="T8" s="18">
        <v>7</v>
      </c>
      <c r="U8" s="17">
        <v>34</v>
      </c>
      <c r="V8" s="17">
        <v>34</v>
      </c>
    </row>
    <row r="9" spans="1:22" ht="25.5" customHeight="1">
      <c r="A9" s="4">
        <v>7</v>
      </c>
      <c r="B9" s="198" t="s">
        <v>124</v>
      </c>
      <c r="C9" s="6" t="s">
        <v>213</v>
      </c>
      <c r="D9" s="6" t="s">
        <v>451</v>
      </c>
      <c r="E9" s="6" t="s">
        <v>214</v>
      </c>
      <c r="F9" s="6" t="s">
        <v>658</v>
      </c>
      <c r="G9" s="6" t="s">
        <v>28</v>
      </c>
      <c r="H9" s="6" t="s">
        <v>5</v>
      </c>
      <c r="I9" s="5"/>
      <c r="J9" s="20" t="s">
        <v>185</v>
      </c>
      <c r="K9" s="6" t="s">
        <v>270</v>
      </c>
      <c r="L9" s="6" t="s">
        <v>261</v>
      </c>
      <c r="M9" s="20" t="s">
        <v>106</v>
      </c>
      <c r="N9" s="6" t="s">
        <v>10</v>
      </c>
      <c r="O9" s="17">
        <f t="shared" si="0"/>
        <v>29</v>
      </c>
      <c r="P9" s="17">
        <v>95</v>
      </c>
      <c r="Q9" s="18">
        <f t="shared" si="1"/>
        <v>22</v>
      </c>
      <c r="R9" s="18">
        <v>8</v>
      </c>
      <c r="S9" s="18">
        <v>5</v>
      </c>
      <c r="T9" s="18">
        <v>9</v>
      </c>
      <c r="U9" s="17">
        <v>38</v>
      </c>
      <c r="V9" s="17">
        <v>35</v>
      </c>
    </row>
    <row r="10" spans="1:22" ht="25.5" customHeight="1">
      <c r="A10" s="4">
        <v>8</v>
      </c>
      <c r="B10" s="198" t="s">
        <v>128</v>
      </c>
      <c r="C10" s="6" t="s">
        <v>61</v>
      </c>
      <c r="D10" s="6" t="s">
        <v>218</v>
      </c>
      <c r="E10" s="6" t="s">
        <v>311</v>
      </c>
      <c r="F10" s="6" t="s">
        <v>219</v>
      </c>
      <c r="G10" s="6" t="s">
        <v>0</v>
      </c>
      <c r="H10" s="6" t="s">
        <v>74</v>
      </c>
      <c r="I10" s="6" t="s">
        <v>378</v>
      </c>
      <c r="J10" s="5"/>
      <c r="K10" s="6" t="s">
        <v>350</v>
      </c>
      <c r="L10" s="6" t="s">
        <v>363</v>
      </c>
      <c r="M10" s="6" t="s">
        <v>651</v>
      </c>
      <c r="N10" s="6" t="s">
        <v>187</v>
      </c>
      <c r="O10" s="17">
        <f t="shared" si="0"/>
        <v>29</v>
      </c>
      <c r="P10" s="17">
        <v>88</v>
      </c>
      <c r="Q10" s="18">
        <f t="shared" si="1"/>
        <v>22</v>
      </c>
      <c r="R10" s="18">
        <v>9</v>
      </c>
      <c r="S10" s="18">
        <v>2</v>
      </c>
      <c r="T10" s="18">
        <v>11</v>
      </c>
      <c r="U10" s="17">
        <v>37</v>
      </c>
      <c r="V10" s="17">
        <v>41</v>
      </c>
    </row>
    <row r="11" spans="1:22" ht="25.5" customHeight="1">
      <c r="A11" s="4">
        <v>9</v>
      </c>
      <c r="B11" s="198" t="s">
        <v>119</v>
      </c>
      <c r="C11" s="6" t="s">
        <v>222</v>
      </c>
      <c r="D11" s="6" t="s">
        <v>11</v>
      </c>
      <c r="E11" s="6" t="s">
        <v>223</v>
      </c>
      <c r="F11" s="6" t="s">
        <v>515</v>
      </c>
      <c r="G11" s="6" t="s">
        <v>98</v>
      </c>
      <c r="H11" s="6" t="s">
        <v>659</v>
      </c>
      <c r="I11" s="6" t="s">
        <v>225</v>
      </c>
      <c r="J11" s="6" t="s">
        <v>226</v>
      </c>
      <c r="K11" s="5"/>
      <c r="L11" s="20" t="s">
        <v>62</v>
      </c>
      <c r="M11" s="6" t="s">
        <v>8</v>
      </c>
      <c r="N11" s="6" t="s">
        <v>646</v>
      </c>
      <c r="O11" s="17">
        <f t="shared" si="0"/>
        <v>28</v>
      </c>
      <c r="P11" s="17">
        <v>96</v>
      </c>
      <c r="Q11" s="18">
        <f t="shared" si="1"/>
        <v>22</v>
      </c>
      <c r="R11" s="18">
        <v>9</v>
      </c>
      <c r="S11" s="18">
        <v>1</v>
      </c>
      <c r="T11" s="18">
        <v>12</v>
      </c>
      <c r="U11" s="17">
        <v>37</v>
      </c>
      <c r="V11" s="17">
        <v>40</v>
      </c>
    </row>
    <row r="12" spans="1:22" ht="25.5" customHeight="1">
      <c r="A12" s="4">
        <v>10</v>
      </c>
      <c r="B12" s="198" t="s">
        <v>126</v>
      </c>
      <c r="C12" s="6" t="s">
        <v>191</v>
      </c>
      <c r="D12" s="12" t="s">
        <v>654</v>
      </c>
      <c r="E12" s="6" t="s">
        <v>317</v>
      </c>
      <c r="F12" s="6" t="s">
        <v>648</v>
      </c>
      <c r="G12" s="6" t="s">
        <v>230</v>
      </c>
      <c r="H12" s="6" t="s">
        <v>219</v>
      </c>
      <c r="I12" s="6" t="s">
        <v>232</v>
      </c>
      <c r="J12" s="6" t="s">
        <v>233</v>
      </c>
      <c r="K12" s="6" t="s">
        <v>61</v>
      </c>
      <c r="L12" s="5"/>
      <c r="M12" s="6" t="s">
        <v>298</v>
      </c>
      <c r="N12" s="6" t="s">
        <v>660</v>
      </c>
      <c r="O12" s="17">
        <f t="shared" si="0"/>
        <v>25</v>
      </c>
      <c r="P12" s="17">
        <v>88</v>
      </c>
      <c r="Q12" s="18">
        <f t="shared" si="1"/>
        <v>22</v>
      </c>
      <c r="R12" s="18">
        <v>7</v>
      </c>
      <c r="S12" s="18">
        <v>4</v>
      </c>
      <c r="T12" s="18">
        <v>11</v>
      </c>
      <c r="U12" s="17">
        <v>29</v>
      </c>
      <c r="V12" s="17">
        <v>36</v>
      </c>
    </row>
    <row r="13" spans="1:22" ht="25.5" customHeight="1">
      <c r="A13" s="4">
        <v>11</v>
      </c>
      <c r="B13" s="19" t="s">
        <v>174</v>
      </c>
      <c r="C13" s="6" t="s">
        <v>55</v>
      </c>
      <c r="D13" s="6" t="s">
        <v>235</v>
      </c>
      <c r="E13" s="6" t="s">
        <v>248</v>
      </c>
      <c r="F13" s="6" t="s">
        <v>384</v>
      </c>
      <c r="G13" s="6" t="s">
        <v>645</v>
      </c>
      <c r="H13" s="6" t="s">
        <v>108</v>
      </c>
      <c r="I13" s="6" t="s">
        <v>105</v>
      </c>
      <c r="J13" s="6" t="s">
        <v>650</v>
      </c>
      <c r="K13" s="6" t="s">
        <v>6</v>
      </c>
      <c r="L13" s="6" t="s">
        <v>238</v>
      </c>
      <c r="M13" s="5"/>
      <c r="N13" s="12" t="s">
        <v>655</v>
      </c>
      <c r="O13" s="17">
        <f t="shared" si="0"/>
        <v>21</v>
      </c>
      <c r="P13" s="17">
        <v>71</v>
      </c>
      <c r="Q13" s="18">
        <f>SUM(R13:T13)</f>
        <v>22</v>
      </c>
      <c r="R13" s="18">
        <v>5</v>
      </c>
      <c r="S13" s="18">
        <v>6</v>
      </c>
      <c r="T13" s="18">
        <v>11</v>
      </c>
      <c r="U13" s="17">
        <v>22</v>
      </c>
      <c r="V13" s="17">
        <v>28</v>
      </c>
    </row>
    <row r="14" spans="1:22" ht="25.5" customHeight="1">
      <c r="A14" s="4">
        <v>12</v>
      </c>
      <c r="B14" s="198" t="s">
        <v>125</v>
      </c>
      <c r="C14" s="6" t="s">
        <v>239</v>
      </c>
      <c r="D14" s="6" t="s">
        <v>74</v>
      </c>
      <c r="E14" s="6" t="s">
        <v>241</v>
      </c>
      <c r="F14" s="6" t="s">
        <v>541</v>
      </c>
      <c r="G14" s="6" t="s">
        <v>159</v>
      </c>
      <c r="H14" s="6" t="s">
        <v>91</v>
      </c>
      <c r="I14" s="6" t="s">
        <v>0</v>
      </c>
      <c r="J14" s="6" t="s">
        <v>251</v>
      </c>
      <c r="K14" s="6" t="s">
        <v>243</v>
      </c>
      <c r="L14" s="6" t="s">
        <v>244</v>
      </c>
      <c r="M14" s="12" t="s">
        <v>656</v>
      </c>
      <c r="N14" s="5"/>
      <c r="O14" s="17">
        <f t="shared" si="0"/>
        <v>20</v>
      </c>
      <c r="P14" s="17">
        <v>86</v>
      </c>
      <c r="Q14" s="18">
        <f t="shared" si="1"/>
        <v>22</v>
      </c>
      <c r="R14" s="18">
        <v>5</v>
      </c>
      <c r="S14" s="18">
        <v>5</v>
      </c>
      <c r="T14" s="18">
        <v>12</v>
      </c>
      <c r="U14" s="17">
        <v>30</v>
      </c>
      <c r="V14" s="17">
        <v>46</v>
      </c>
    </row>
    <row r="15" spans="18:23" ht="25.5" customHeight="1">
      <c r="R15" s="3">
        <f>SUM(R3:R14)</f>
        <v>108</v>
      </c>
      <c r="S15" s="3">
        <f>SUM(S3:S14)</f>
        <v>48</v>
      </c>
      <c r="T15" s="3">
        <f>SUM(T3:T14)</f>
        <v>108</v>
      </c>
      <c r="U15" s="3">
        <f>SUM(U3:U14)</f>
        <v>417</v>
      </c>
      <c r="V15" s="3">
        <f>SUM(V3:V14)</f>
        <v>417</v>
      </c>
      <c r="W15" s="156"/>
    </row>
    <row r="16" ht="25.5" customHeight="1"/>
    <row r="17" ht="25.5" customHeight="1"/>
    <row r="18" ht="25.5" customHeight="1"/>
    <row r="19" ht="25.5" customHeight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zoomScale="80" zoomScaleNormal="80" zoomScalePageLayoutView="0" workbookViewId="0" topLeftCell="A1">
      <selection activeCell="L14" sqref="L14"/>
    </sheetView>
  </sheetViews>
  <sheetFormatPr defaultColWidth="7.875" defaultRowHeight="12.75"/>
  <cols>
    <col min="1" max="1" width="4.375" style="3" customWidth="1"/>
    <col min="2" max="2" width="15.375" style="3" customWidth="1"/>
    <col min="3" max="18" width="5.625" style="3" customWidth="1"/>
    <col min="19" max="19" width="5.375" style="3" customWidth="1"/>
    <col min="20" max="20" width="6.125" style="3" customWidth="1"/>
    <col min="21" max="21" width="5.00390625" style="3" customWidth="1"/>
    <col min="22" max="24" width="4.375" style="3" customWidth="1"/>
    <col min="25" max="26" width="5.625" style="3" customWidth="1"/>
    <col min="27" max="27" width="7.875" style="3" customWidth="1"/>
    <col min="28" max="29" width="6.375" style="3" customWidth="1"/>
    <col min="30" max="16384" width="7.875" style="3" customWidth="1"/>
  </cols>
  <sheetData>
    <row r="1" spans="1:18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 t="s">
        <v>109</v>
      </c>
      <c r="T2" s="13" t="s">
        <v>115</v>
      </c>
      <c r="U2" s="13" t="s">
        <v>116</v>
      </c>
      <c r="V2" s="13" t="s">
        <v>110</v>
      </c>
      <c r="W2" s="13" t="s">
        <v>111</v>
      </c>
      <c r="X2" s="13" t="s">
        <v>112</v>
      </c>
      <c r="Y2" s="13" t="s">
        <v>113</v>
      </c>
      <c r="Z2" s="13" t="s">
        <v>114</v>
      </c>
    </row>
    <row r="3" spans="1:27" ht="25.5" customHeight="1">
      <c r="A3" s="4">
        <v>1</v>
      </c>
      <c r="B3" s="19" t="s">
        <v>146</v>
      </c>
      <c r="C3" s="5"/>
      <c r="D3" s="6" t="s">
        <v>0</v>
      </c>
      <c r="E3" s="6" t="s">
        <v>164</v>
      </c>
      <c r="F3" s="6" t="s">
        <v>47</v>
      </c>
      <c r="G3" s="6" t="s">
        <v>400</v>
      </c>
      <c r="H3" s="6" t="s">
        <v>1</v>
      </c>
      <c r="I3" s="6" t="s">
        <v>567</v>
      </c>
      <c r="J3" s="6" t="s">
        <v>238</v>
      </c>
      <c r="K3" s="6" t="s">
        <v>150</v>
      </c>
      <c r="L3" s="6" t="s">
        <v>151</v>
      </c>
      <c r="M3" s="6" t="s">
        <v>2</v>
      </c>
      <c r="N3" s="6" t="s">
        <v>70</v>
      </c>
      <c r="O3" s="6" t="s">
        <v>407</v>
      </c>
      <c r="P3" s="6" t="s">
        <v>153</v>
      </c>
      <c r="Q3" s="6" t="s">
        <v>101</v>
      </c>
      <c r="R3" s="6" t="s">
        <v>154</v>
      </c>
      <c r="S3" s="17">
        <f>V3*3+W3</f>
        <v>53</v>
      </c>
      <c r="T3" s="17">
        <v>145</v>
      </c>
      <c r="U3" s="18">
        <f>SUM(V3:X3)</f>
        <v>30</v>
      </c>
      <c r="V3" s="18">
        <v>15</v>
      </c>
      <c r="W3" s="18">
        <v>8</v>
      </c>
      <c r="X3" s="18">
        <v>7</v>
      </c>
      <c r="Y3" s="17">
        <v>53</v>
      </c>
      <c r="Z3" s="17">
        <v>36</v>
      </c>
      <c r="AA3" s="23"/>
    </row>
    <row r="4" spans="1:27" ht="25.5" customHeight="1">
      <c r="A4" s="4">
        <v>2</v>
      </c>
      <c r="B4" s="198" t="s">
        <v>129</v>
      </c>
      <c r="C4" s="6" t="s">
        <v>10</v>
      </c>
      <c r="D4" s="5"/>
      <c r="E4" s="6" t="s">
        <v>235</v>
      </c>
      <c r="F4" s="6" t="s">
        <v>5</v>
      </c>
      <c r="G4" s="6" t="s">
        <v>314</v>
      </c>
      <c r="H4" s="6" t="s">
        <v>156</v>
      </c>
      <c r="I4" s="6" t="s">
        <v>77</v>
      </c>
      <c r="J4" s="6" t="s">
        <v>157</v>
      </c>
      <c r="K4" s="6" t="s">
        <v>158</v>
      </c>
      <c r="L4" s="6" t="s">
        <v>159</v>
      </c>
      <c r="M4" s="6" t="s">
        <v>160</v>
      </c>
      <c r="N4" s="6" t="s">
        <v>87</v>
      </c>
      <c r="O4" s="6" t="s">
        <v>14</v>
      </c>
      <c r="P4" s="6" t="s">
        <v>162</v>
      </c>
      <c r="Q4" s="6" t="s">
        <v>163</v>
      </c>
      <c r="R4" s="6" t="s">
        <v>276</v>
      </c>
      <c r="S4" s="17">
        <f aca="true" t="shared" si="0" ref="S4:S18">V4*3+W4</f>
        <v>49</v>
      </c>
      <c r="T4" s="17">
        <v>143</v>
      </c>
      <c r="U4" s="18">
        <f aca="true" t="shared" si="1" ref="U4:U18">SUM(V4:X4)</f>
        <v>30</v>
      </c>
      <c r="V4" s="18">
        <v>14</v>
      </c>
      <c r="W4" s="18">
        <v>7</v>
      </c>
      <c r="X4" s="18">
        <v>9</v>
      </c>
      <c r="Y4" s="17">
        <v>51</v>
      </c>
      <c r="Z4" s="17">
        <v>38</v>
      </c>
      <c r="AA4" s="23"/>
    </row>
    <row r="5" spans="1:27" ht="25.5" customHeight="1">
      <c r="A5" s="4">
        <v>3</v>
      </c>
      <c r="B5" s="198" t="s">
        <v>128</v>
      </c>
      <c r="C5" s="6" t="s">
        <v>164</v>
      </c>
      <c r="D5" s="6" t="s">
        <v>161</v>
      </c>
      <c r="E5" s="5"/>
      <c r="F5" s="6" t="s">
        <v>569</v>
      </c>
      <c r="G5" s="6" t="s">
        <v>166</v>
      </c>
      <c r="H5" s="6" t="s">
        <v>108</v>
      </c>
      <c r="I5" s="6" t="s">
        <v>47</v>
      </c>
      <c r="J5" s="6" t="s">
        <v>78</v>
      </c>
      <c r="K5" s="6" t="s">
        <v>70</v>
      </c>
      <c r="L5" s="6" t="s">
        <v>9</v>
      </c>
      <c r="M5" s="6" t="s">
        <v>559</v>
      </c>
      <c r="N5" s="6" t="s">
        <v>11</v>
      </c>
      <c r="O5" s="6" t="s">
        <v>169</v>
      </c>
      <c r="P5" s="6" t="s">
        <v>1</v>
      </c>
      <c r="Q5" s="6" t="s">
        <v>163</v>
      </c>
      <c r="R5" s="6" t="s">
        <v>161</v>
      </c>
      <c r="S5" s="17">
        <f t="shared" si="0"/>
        <v>48</v>
      </c>
      <c r="T5" s="17">
        <v>142</v>
      </c>
      <c r="U5" s="18">
        <f t="shared" si="1"/>
        <v>30</v>
      </c>
      <c r="V5" s="18">
        <v>13</v>
      </c>
      <c r="W5" s="18">
        <v>9</v>
      </c>
      <c r="X5" s="18">
        <v>8</v>
      </c>
      <c r="Y5" s="17">
        <v>52</v>
      </c>
      <c r="Z5" s="17">
        <v>38</v>
      </c>
      <c r="AA5" s="23"/>
    </row>
    <row r="6" spans="1:27" ht="25.5" customHeight="1">
      <c r="A6" s="4">
        <v>4</v>
      </c>
      <c r="B6" s="198" t="s">
        <v>122</v>
      </c>
      <c r="C6" s="6" t="s">
        <v>48</v>
      </c>
      <c r="D6" s="6" t="s">
        <v>23</v>
      </c>
      <c r="E6" s="6" t="s">
        <v>172</v>
      </c>
      <c r="F6" s="5"/>
      <c r="G6" s="6" t="s">
        <v>173</v>
      </c>
      <c r="H6" s="6" t="s">
        <v>315</v>
      </c>
      <c r="I6" s="6" t="s">
        <v>153</v>
      </c>
      <c r="J6" s="6" t="s">
        <v>202</v>
      </c>
      <c r="K6" s="6" t="s">
        <v>317</v>
      </c>
      <c r="L6" s="6" t="s">
        <v>191</v>
      </c>
      <c r="M6" s="6" t="s">
        <v>47</v>
      </c>
      <c r="N6" s="20" t="s">
        <v>402</v>
      </c>
      <c r="O6" s="6" t="s">
        <v>224</v>
      </c>
      <c r="P6" s="6" t="s">
        <v>290</v>
      </c>
      <c r="Q6" s="6" t="s">
        <v>22</v>
      </c>
      <c r="R6" s="6" t="s">
        <v>106</v>
      </c>
      <c r="S6" s="17">
        <f t="shared" si="0"/>
        <v>48</v>
      </c>
      <c r="T6" s="17">
        <v>135</v>
      </c>
      <c r="U6" s="18">
        <f t="shared" si="1"/>
        <v>30</v>
      </c>
      <c r="V6" s="18">
        <v>14</v>
      </c>
      <c r="W6" s="18">
        <v>6</v>
      </c>
      <c r="X6" s="18">
        <v>10</v>
      </c>
      <c r="Y6" s="17">
        <v>41</v>
      </c>
      <c r="Z6" s="17">
        <v>38</v>
      </c>
      <c r="AA6" s="23"/>
    </row>
    <row r="7" spans="1:27" ht="25.5" customHeight="1">
      <c r="A7" s="4">
        <v>5</v>
      </c>
      <c r="B7" s="198" t="s">
        <v>125</v>
      </c>
      <c r="C7" s="6" t="s">
        <v>401</v>
      </c>
      <c r="D7" s="6" t="s">
        <v>155</v>
      </c>
      <c r="E7" s="6" t="s">
        <v>642</v>
      </c>
      <c r="F7" s="6" t="s">
        <v>429</v>
      </c>
      <c r="G7" s="5"/>
      <c r="H7" s="6" t="s">
        <v>268</v>
      </c>
      <c r="I7" s="6" t="s">
        <v>238</v>
      </c>
      <c r="J7" s="6" t="s">
        <v>39</v>
      </c>
      <c r="K7" s="6" t="s">
        <v>230</v>
      </c>
      <c r="L7" s="20" t="s">
        <v>69</v>
      </c>
      <c r="M7" s="6" t="s">
        <v>108</v>
      </c>
      <c r="N7" s="6" t="s">
        <v>6</v>
      </c>
      <c r="O7" s="6" t="s">
        <v>640</v>
      </c>
      <c r="P7" s="6" t="s">
        <v>196</v>
      </c>
      <c r="Q7" s="6" t="s">
        <v>292</v>
      </c>
      <c r="R7" s="6" t="s">
        <v>272</v>
      </c>
      <c r="S7" s="17">
        <f t="shared" si="0"/>
        <v>47</v>
      </c>
      <c r="T7" s="17">
        <v>142</v>
      </c>
      <c r="U7" s="18">
        <f t="shared" si="1"/>
        <v>30</v>
      </c>
      <c r="V7" s="18">
        <v>15</v>
      </c>
      <c r="W7" s="18">
        <v>2</v>
      </c>
      <c r="X7" s="18">
        <v>13</v>
      </c>
      <c r="Y7" s="17">
        <v>54</v>
      </c>
      <c r="Z7" s="17">
        <v>44</v>
      </c>
      <c r="AA7" s="23"/>
    </row>
    <row r="8" spans="1:27" ht="25.5" customHeight="1">
      <c r="A8" s="4">
        <v>6</v>
      </c>
      <c r="B8" s="19" t="s">
        <v>174</v>
      </c>
      <c r="C8" s="6" t="s">
        <v>1</v>
      </c>
      <c r="D8" s="6" t="s">
        <v>280</v>
      </c>
      <c r="E8" s="6" t="s">
        <v>107</v>
      </c>
      <c r="F8" s="6" t="s">
        <v>316</v>
      </c>
      <c r="G8" s="6" t="s">
        <v>269</v>
      </c>
      <c r="H8" s="5"/>
      <c r="I8" s="20" t="s">
        <v>237</v>
      </c>
      <c r="J8" s="20" t="s">
        <v>621</v>
      </c>
      <c r="K8" s="6" t="s">
        <v>290</v>
      </c>
      <c r="L8" s="6" t="s">
        <v>630</v>
      </c>
      <c r="M8" s="6" t="s">
        <v>251</v>
      </c>
      <c r="N8" s="6" t="s">
        <v>90</v>
      </c>
      <c r="O8" s="6" t="s">
        <v>223</v>
      </c>
      <c r="P8" s="6" t="s">
        <v>7</v>
      </c>
      <c r="Q8" s="6" t="s">
        <v>336</v>
      </c>
      <c r="R8" s="6" t="s">
        <v>303</v>
      </c>
      <c r="S8" s="17">
        <f t="shared" si="0"/>
        <v>45</v>
      </c>
      <c r="T8" s="17">
        <v>139</v>
      </c>
      <c r="U8" s="18">
        <f t="shared" si="1"/>
        <v>30</v>
      </c>
      <c r="V8" s="18">
        <v>12</v>
      </c>
      <c r="W8" s="18">
        <v>9</v>
      </c>
      <c r="X8" s="18">
        <v>9</v>
      </c>
      <c r="Y8" s="17">
        <v>47</v>
      </c>
      <c r="Z8" s="17">
        <v>38</v>
      </c>
      <c r="AA8" s="23"/>
    </row>
    <row r="9" spans="1:27" ht="25.5" customHeight="1">
      <c r="A9" s="4">
        <v>7</v>
      </c>
      <c r="B9" s="198" t="s">
        <v>120</v>
      </c>
      <c r="C9" s="6" t="s">
        <v>567</v>
      </c>
      <c r="D9" s="6" t="s">
        <v>78</v>
      </c>
      <c r="E9" s="6" t="s">
        <v>48</v>
      </c>
      <c r="F9" s="6" t="s">
        <v>254</v>
      </c>
      <c r="G9" s="6" t="s">
        <v>298</v>
      </c>
      <c r="H9" s="6" t="s">
        <v>304</v>
      </c>
      <c r="I9" s="5"/>
      <c r="J9" s="20" t="s">
        <v>210</v>
      </c>
      <c r="K9" s="6" t="s">
        <v>210</v>
      </c>
      <c r="L9" s="6" t="s">
        <v>21</v>
      </c>
      <c r="M9" s="20" t="s">
        <v>106</v>
      </c>
      <c r="N9" s="6" t="s">
        <v>300</v>
      </c>
      <c r="O9" s="6" t="s">
        <v>261</v>
      </c>
      <c r="P9" s="6" t="s">
        <v>332</v>
      </c>
      <c r="Q9" s="6" t="s">
        <v>280</v>
      </c>
      <c r="R9" s="6" t="s">
        <v>269</v>
      </c>
      <c r="S9" s="17">
        <f t="shared" si="0"/>
        <v>45</v>
      </c>
      <c r="T9" s="17">
        <v>130</v>
      </c>
      <c r="U9" s="18">
        <f t="shared" si="1"/>
        <v>30</v>
      </c>
      <c r="V9" s="18">
        <v>12</v>
      </c>
      <c r="W9" s="18">
        <v>9</v>
      </c>
      <c r="X9" s="18">
        <v>9</v>
      </c>
      <c r="Y9" s="17">
        <v>44</v>
      </c>
      <c r="Z9" s="17">
        <v>45</v>
      </c>
      <c r="AA9" s="23"/>
    </row>
    <row r="10" spans="1:27" ht="25.5" customHeight="1">
      <c r="A10" s="4">
        <v>8</v>
      </c>
      <c r="B10" s="19" t="s">
        <v>123</v>
      </c>
      <c r="C10" s="6" t="s">
        <v>298</v>
      </c>
      <c r="D10" s="6" t="s">
        <v>332</v>
      </c>
      <c r="E10" s="6" t="s">
        <v>77</v>
      </c>
      <c r="F10" s="6" t="s">
        <v>515</v>
      </c>
      <c r="G10" s="6" t="s">
        <v>40</v>
      </c>
      <c r="H10" s="6" t="s">
        <v>622</v>
      </c>
      <c r="I10" s="6" t="s">
        <v>240</v>
      </c>
      <c r="J10" s="5"/>
      <c r="K10" s="6" t="s">
        <v>387</v>
      </c>
      <c r="L10" s="6" t="s">
        <v>194</v>
      </c>
      <c r="M10" s="6" t="s">
        <v>548</v>
      </c>
      <c r="N10" s="6" t="s">
        <v>304</v>
      </c>
      <c r="O10" s="6" t="s">
        <v>76</v>
      </c>
      <c r="P10" s="20" t="s">
        <v>75</v>
      </c>
      <c r="Q10" s="6" t="s">
        <v>637</v>
      </c>
      <c r="R10" s="6" t="s">
        <v>7</v>
      </c>
      <c r="S10" s="17">
        <f t="shared" si="0"/>
        <v>43</v>
      </c>
      <c r="T10" s="17">
        <v>134</v>
      </c>
      <c r="U10" s="18">
        <f t="shared" si="1"/>
        <v>30</v>
      </c>
      <c r="V10" s="18">
        <v>13</v>
      </c>
      <c r="W10" s="18">
        <v>4</v>
      </c>
      <c r="X10" s="18">
        <v>13</v>
      </c>
      <c r="Y10" s="17">
        <v>43</v>
      </c>
      <c r="Z10" s="17">
        <v>44</v>
      </c>
      <c r="AA10" s="23"/>
    </row>
    <row r="11" spans="1:27" ht="25.5" customHeight="1">
      <c r="A11" s="4">
        <v>9</v>
      </c>
      <c r="B11" s="198" t="s">
        <v>124</v>
      </c>
      <c r="C11" s="6" t="s">
        <v>530</v>
      </c>
      <c r="D11" s="6" t="s">
        <v>151</v>
      </c>
      <c r="E11" s="6" t="s">
        <v>69</v>
      </c>
      <c r="F11" s="6" t="s">
        <v>195</v>
      </c>
      <c r="G11" s="6" t="s">
        <v>381</v>
      </c>
      <c r="H11" s="6" t="s">
        <v>291</v>
      </c>
      <c r="I11" s="6" t="s">
        <v>240</v>
      </c>
      <c r="J11" s="6" t="s">
        <v>386</v>
      </c>
      <c r="K11" s="5"/>
      <c r="L11" s="20" t="s">
        <v>14</v>
      </c>
      <c r="M11" s="6" t="s">
        <v>58</v>
      </c>
      <c r="N11" s="6" t="s">
        <v>69</v>
      </c>
      <c r="O11" s="20" t="s">
        <v>259</v>
      </c>
      <c r="P11" s="6" t="s">
        <v>300</v>
      </c>
      <c r="Q11" s="6" t="s">
        <v>161</v>
      </c>
      <c r="R11" s="6" t="s">
        <v>181</v>
      </c>
      <c r="S11" s="17">
        <f t="shared" si="0"/>
        <v>43</v>
      </c>
      <c r="T11" s="17">
        <v>129</v>
      </c>
      <c r="U11" s="18">
        <f t="shared" si="1"/>
        <v>30</v>
      </c>
      <c r="V11" s="18">
        <v>13</v>
      </c>
      <c r="W11" s="18">
        <v>4</v>
      </c>
      <c r="X11" s="18">
        <v>13</v>
      </c>
      <c r="Y11" s="17">
        <v>44</v>
      </c>
      <c r="Z11" s="17">
        <v>40</v>
      </c>
      <c r="AA11" s="23"/>
    </row>
    <row r="12" spans="1:27" ht="25.5" customHeight="1">
      <c r="A12" s="4">
        <v>10</v>
      </c>
      <c r="B12" s="19" t="s">
        <v>140</v>
      </c>
      <c r="C12" s="6" t="s">
        <v>158</v>
      </c>
      <c r="D12" s="6" t="s">
        <v>159</v>
      </c>
      <c r="E12" s="6" t="s">
        <v>22</v>
      </c>
      <c r="F12" s="6" t="s">
        <v>183</v>
      </c>
      <c r="G12" s="6" t="s">
        <v>70</v>
      </c>
      <c r="H12" s="6" t="s">
        <v>631</v>
      </c>
      <c r="I12" s="6" t="s">
        <v>7</v>
      </c>
      <c r="J12" s="6" t="s">
        <v>575</v>
      </c>
      <c r="K12" s="6" t="s">
        <v>4</v>
      </c>
      <c r="L12" s="5"/>
      <c r="M12" s="6" t="s">
        <v>461</v>
      </c>
      <c r="N12" s="6" t="s">
        <v>195</v>
      </c>
      <c r="O12" s="6" t="s">
        <v>5</v>
      </c>
      <c r="P12" s="6" t="s">
        <v>332</v>
      </c>
      <c r="Q12" s="6" t="s">
        <v>69</v>
      </c>
      <c r="R12" s="6" t="s">
        <v>101</v>
      </c>
      <c r="S12" s="17">
        <f t="shared" si="0"/>
        <v>42</v>
      </c>
      <c r="T12" s="17">
        <v>135</v>
      </c>
      <c r="U12" s="18">
        <f t="shared" si="1"/>
        <v>30</v>
      </c>
      <c r="V12" s="18">
        <v>11</v>
      </c>
      <c r="W12" s="18">
        <v>9</v>
      </c>
      <c r="X12" s="18">
        <v>10</v>
      </c>
      <c r="Y12" s="17">
        <v>36</v>
      </c>
      <c r="Z12" s="17">
        <v>35</v>
      </c>
      <c r="AA12" s="23"/>
    </row>
    <row r="13" spans="1:27" ht="25.5" customHeight="1">
      <c r="A13" s="4">
        <v>11</v>
      </c>
      <c r="B13" s="198" t="s">
        <v>119</v>
      </c>
      <c r="C13" s="6" t="s">
        <v>13</v>
      </c>
      <c r="D13" s="6" t="s">
        <v>308</v>
      </c>
      <c r="E13" s="6" t="s">
        <v>215</v>
      </c>
      <c r="F13" s="6" t="s">
        <v>48</v>
      </c>
      <c r="G13" s="6" t="s">
        <v>107</v>
      </c>
      <c r="H13" s="6" t="s">
        <v>187</v>
      </c>
      <c r="I13" s="6" t="s">
        <v>105</v>
      </c>
      <c r="J13" s="6" t="s">
        <v>547</v>
      </c>
      <c r="K13" s="6" t="s">
        <v>57</v>
      </c>
      <c r="L13" s="6" t="s">
        <v>460</v>
      </c>
      <c r="M13" s="5"/>
      <c r="N13" s="6" t="s">
        <v>332</v>
      </c>
      <c r="O13" s="6" t="s">
        <v>148</v>
      </c>
      <c r="P13" s="6" t="s">
        <v>10</v>
      </c>
      <c r="Q13" s="6" t="s">
        <v>43</v>
      </c>
      <c r="R13" s="20" t="s">
        <v>92</v>
      </c>
      <c r="S13" s="17">
        <f t="shared" si="0"/>
        <v>41</v>
      </c>
      <c r="T13" s="17">
        <v>133</v>
      </c>
      <c r="U13" s="18">
        <f t="shared" si="1"/>
        <v>30</v>
      </c>
      <c r="V13" s="18">
        <v>11</v>
      </c>
      <c r="W13" s="18">
        <v>8</v>
      </c>
      <c r="X13" s="18">
        <v>11</v>
      </c>
      <c r="Y13" s="17">
        <v>54</v>
      </c>
      <c r="Z13" s="17">
        <v>50</v>
      </c>
      <c r="AA13" s="23"/>
    </row>
    <row r="14" spans="1:27" ht="25.5" customHeight="1">
      <c r="A14" s="4">
        <v>12</v>
      </c>
      <c r="B14" s="19" t="s">
        <v>175</v>
      </c>
      <c r="C14" s="6" t="s">
        <v>69</v>
      </c>
      <c r="D14" s="6" t="s">
        <v>88</v>
      </c>
      <c r="E14" s="6" t="s">
        <v>12</v>
      </c>
      <c r="F14" s="6" t="s">
        <v>206</v>
      </c>
      <c r="G14" s="6" t="s">
        <v>8</v>
      </c>
      <c r="H14" s="6" t="s">
        <v>89</v>
      </c>
      <c r="I14" s="6" t="s">
        <v>299</v>
      </c>
      <c r="J14" s="6" t="s">
        <v>237</v>
      </c>
      <c r="K14" s="6" t="s">
        <v>70</v>
      </c>
      <c r="L14" s="6" t="s">
        <v>317</v>
      </c>
      <c r="M14" s="6" t="s">
        <v>157</v>
      </c>
      <c r="N14" s="5"/>
      <c r="O14" s="6" t="s">
        <v>329</v>
      </c>
      <c r="P14" s="6" t="s">
        <v>476</v>
      </c>
      <c r="Q14" s="6" t="s">
        <v>428</v>
      </c>
      <c r="R14" s="6" t="s">
        <v>290</v>
      </c>
      <c r="S14" s="17">
        <f t="shared" si="0"/>
        <v>38</v>
      </c>
      <c r="T14" s="17">
        <v>128</v>
      </c>
      <c r="U14" s="18">
        <f t="shared" si="1"/>
        <v>30</v>
      </c>
      <c r="V14" s="18">
        <v>11</v>
      </c>
      <c r="W14" s="18">
        <v>5</v>
      </c>
      <c r="X14" s="18">
        <v>14</v>
      </c>
      <c r="Y14" s="17">
        <v>36</v>
      </c>
      <c r="Z14" s="17">
        <v>43</v>
      </c>
      <c r="AA14" s="23"/>
    </row>
    <row r="15" spans="1:27" ht="25.5" customHeight="1">
      <c r="A15" s="4">
        <v>13</v>
      </c>
      <c r="B15" s="198" t="s">
        <v>126</v>
      </c>
      <c r="C15" s="6" t="s">
        <v>408</v>
      </c>
      <c r="D15" s="6" t="s">
        <v>4</v>
      </c>
      <c r="E15" s="6" t="s">
        <v>369</v>
      </c>
      <c r="F15" s="6" t="s">
        <v>546</v>
      </c>
      <c r="G15" s="6" t="s">
        <v>641</v>
      </c>
      <c r="H15" s="6" t="s">
        <v>570</v>
      </c>
      <c r="I15" s="6" t="s">
        <v>232</v>
      </c>
      <c r="J15" s="6" t="s">
        <v>75</v>
      </c>
      <c r="K15" s="6" t="s">
        <v>260</v>
      </c>
      <c r="L15" s="6" t="s">
        <v>23</v>
      </c>
      <c r="M15" s="6" t="s">
        <v>148</v>
      </c>
      <c r="N15" s="6" t="s">
        <v>178</v>
      </c>
      <c r="O15" s="5"/>
      <c r="P15" s="6" t="s">
        <v>638</v>
      </c>
      <c r="Q15" s="6" t="s">
        <v>643</v>
      </c>
      <c r="R15" s="12" t="s">
        <v>635</v>
      </c>
      <c r="S15" s="17">
        <f t="shared" si="0"/>
        <v>37</v>
      </c>
      <c r="T15" s="17">
        <v>121</v>
      </c>
      <c r="U15" s="18">
        <f t="shared" si="1"/>
        <v>30</v>
      </c>
      <c r="V15" s="18">
        <v>10</v>
      </c>
      <c r="W15" s="18">
        <v>7</v>
      </c>
      <c r="X15" s="18">
        <v>13</v>
      </c>
      <c r="Y15" s="17">
        <v>33</v>
      </c>
      <c r="Z15" s="17">
        <v>47</v>
      </c>
      <c r="AA15" s="23"/>
    </row>
    <row r="16" spans="1:27" ht="25.5" customHeight="1">
      <c r="A16" s="4">
        <v>14</v>
      </c>
      <c r="B16" s="19" t="s">
        <v>176</v>
      </c>
      <c r="C16" s="6" t="s">
        <v>254</v>
      </c>
      <c r="D16" s="6" t="s">
        <v>344</v>
      </c>
      <c r="E16" s="6" t="s">
        <v>1</v>
      </c>
      <c r="F16" s="6" t="s">
        <v>291</v>
      </c>
      <c r="G16" s="6" t="s">
        <v>248</v>
      </c>
      <c r="H16" s="6" t="s">
        <v>21</v>
      </c>
      <c r="I16" s="6" t="s">
        <v>157</v>
      </c>
      <c r="J16" s="6" t="s">
        <v>76</v>
      </c>
      <c r="K16" s="6" t="s">
        <v>299</v>
      </c>
      <c r="L16" s="6" t="s">
        <v>157</v>
      </c>
      <c r="M16" s="6" t="s">
        <v>0</v>
      </c>
      <c r="N16" s="6" t="s">
        <v>154</v>
      </c>
      <c r="O16" s="6" t="s">
        <v>639</v>
      </c>
      <c r="P16" s="5"/>
      <c r="Q16" s="6" t="s">
        <v>168</v>
      </c>
      <c r="R16" s="6" t="s">
        <v>149</v>
      </c>
      <c r="S16" s="17">
        <f t="shared" si="0"/>
        <v>32</v>
      </c>
      <c r="T16" s="17">
        <v>125</v>
      </c>
      <c r="U16" s="18">
        <f t="shared" si="1"/>
        <v>30</v>
      </c>
      <c r="V16" s="18">
        <v>9</v>
      </c>
      <c r="W16" s="18">
        <v>5</v>
      </c>
      <c r="X16" s="18">
        <v>16</v>
      </c>
      <c r="Y16" s="17">
        <v>36</v>
      </c>
      <c r="Z16" s="17">
        <v>45</v>
      </c>
      <c r="AA16" s="23"/>
    </row>
    <row r="17" spans="1:27" ht="25.5" customHeight="1">
      <c r="A17" s="4">
        <v>15</v>
      </c>
      <c r="B17" s="19" t="s">
        <v>177</v>
      </c>
      <c r="C17" s="6" t="s">
        <v>102</v>
      </c>
      <c r="D17" s="6" t="s">
        <v>510</v>
      </c>
      <c r="E17" s="6" t="s">
        <v>510</v>
      </c>
      <c r="F17" s="6" t="s">
        <v>9</v>
      </c>
      <c r="G17" s="6" t="s">
        <v>168</v>
      </c>
      <c r="H17" s="6" t="s">
        <v>213</v>
      </c>
      <c r="I17" s="6" t="s">
        <v>156</v>
      </c>
      <c r="J17" s="6" t="s">
        <v>636</v>
      </c>
      <c r="K17" s="6" t="s">
        <v>235</v>
      </c>
      <c r="L17" s="6" t="s">
        <v>70</v>
      </c>
      <c r="M17" s="6" t="s">
        <v>44</v>
      </c>
      <c r="N17" s="6" t="s">
        <v>427</v>
      </c>
      <c r="O17" s="6" t="s">
        <v>182</v>
      </c>
      <c r="P17" s="6" t="s">
        <v>292</v>
      </c>
      <c r="Q17" s="5"/>
      <c r="R17" s="6" t="s">
        <v>642</v>
      </c>
      <c r="S17" s="17">
        <f t="shared" si="0"/>
        <v>30</v>
      </c>
      <c r="T17" s="17">
        <v>108</v>
      </c>
      <c r="U17" s="18">
        <f t="shared" si="1"/>
        <v>30</v>
      </c>
      <c r="V17" s="18">
        <v>9</v>
      </c>
      <c r="W17" s="18">
        <v>3</v>
      </c>
      <c r="X17" s="18">
        <v>18</v>
      </c>
      <c r="Y17" s="17">
        <v>45</v>
      </c>
      <c r="Z17" s="17">
        <v>70</v>
      </c>
      <c r="AA17" s="23"/>
    </row>
    <row r="18" spans="1:27" ht="25.5" customHeight="1">
      <c r="A18" s="4">
        <v>16</v>
      </c>
      <c r="B18" s="19" t="s">
        <v>130</v>
      </c>
      <c r="C18" s="6" t="s">
        <v>476</v>
      </c>
      <c r="D18" s="6" t="s">
        <v>277</v>
      </c>
      <c r="E18" s="6" t="s">
        <v>235</v>
      </c>
      <c r="F18" s="6" t="s">
        <v>105</v>
      </c>
      <c r="G18" s="6" t="s">
        <v>271</v>
      </c>
      <c r="H18" s="6" t="s">
        <v>302</v>
      </c>
      <c r="I18" s="6" t="s">
        <v>268</v>
      </c>
      <c r="J18" s="6" t="s">
        <v>21</v>
      </c>
      <c r="K18" s="6" t="s">
        <v>603</v>
      </c>
      <c r="L18" s="6" t="s">
        <v>102</v>
      </c>
      <c r="M18" s="6" t="s">
        <v>91</v>
      </c>
      <c r="N18" s="6" t="s">
        <v>291</v>
      </c>
      <c r="O18" s="12" t="s">
        <v>634</v>
      </c>
      <c r="P18" s="6" t="s">
        <v>234</v>
      </c>
      <c r="Q18" s="6" t="s">
        <v>166</v>
      </c>
      <c r="R18" s="5"/>
      <c r="S18" s="17">
        <f t="shared" si="0"/>
        <v>28</v>
      </c>
      <c r="T18" s="17">
        <v>111</v>
      </c>
      <c r="U18" s="18">
        <f t="shared" si="1"/>
        <v>30</v>
      </c>
      <c r="V18" s="18">
        <v>7</v>
      </c>
      <c r="W18" s="18">
        <v>7</v>
      </c>
      <c r="X18" s="18">
        <v>16</v>
      </c>
      <c r="Y18" s="17">
        <v>31</v>
      </c>
      <c r="Z18" s="17">
        <v>49</v>
      </c>
      <c r="AA18" s="23"/>
    </row>
    <row r="19" spans="22:27" ht="25.5" customHeight="1">
      <c r="V19" s="3">
        <f>SUM(V3:V18)</f>
        <v>189</v>
      </c>
      <c r="W19" s="3">
        <f>SUM(W3:W18)</f>
        <v>102</v>
      </c>
      <c r="X19" s="3">
        <f>SUM(X3:X18)</f>
        <v>189</v>
      </c>
      <c r="Y19" s="3">
        <f>SUM(Y3:Y18)</f>
        <v>700</v>
      </c>
      <c r="Z19" s="3">
        <f>SUM(Z3:Z18)</f>
        <v>700</v>
      </c>
      <c r="AA19" s="156"/>
    </row>
    <row r="20" ht="25.5" customHeight="1"/>
    <row r="21" ht="25.5" customHeight="1"/>
    <row r="22" ht="25.5" customHeight="1"/>
    <row r="23" ht="25.5" customHeight="1"/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U16:U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80" zoomScaleNormal="80" zoomScalePageLayoutView="0" workbookViewId="0" topLeftCell="A1">
      <selection activeCell="V16" sqref="V16"/>
    </sheetView>
  </sheetViews>
  <sheetFormatPr defaultColWidth="7.875" defaultRowHeight="12.75"/>
  <cols>
    <col min="1" max="1" width="4.375" style="3" customWidth="1"/>
    <col min="2" max="2" width="15.375" style="3" customWidth="1"/>
    <col min="3" max="14" width="5.625" style="3" customWidth="1"/>
    <col min="15" max="15" width="5.375" style="3" customWidth="1"/>
    <col min="16" max="20" width="5.00390625" style="3" customWidth="1"/>
    <col min="21" max="22" width="6.125" style="3" customWidth="1"/>
    <col min="23" max="16384" width="7.875" style="3" customWidth="1"/>
  </cols>
  <sheetData>
    <row r="1" spans="1:14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 t="s">
        <v>109</v>
      </c>
      <c r="P2" s="13" t="s">
        <v>115</v>
      </c>
      <c r="Q2" s="13" t="s">
        <v>116</v>
      </c>
      <c r="R2" s="13" t="s">
        <v>110</v>
      </c>
      <c r="S2" s="13" t="s">
        <v>111</v>
      </c>
      <c r="T2" s="13" t="s">
        <v>112</v>
      </c>
      <c r="U2" s="13" t="s">
        <v>113</v>
      </c>
      <c r="V2" s="13" t="s">
        <v>114</v>
      </c>
    </row>
    <row r="3" spans="1:22" ht="25.5" customHeight="1">
      <c r="A3" s="4">
        <v>1</v>
      </c>
      <c r="B3" s="260" t="s">
        <v>119</v>
      </c>
      <c r="C3" s="5"/>
      <c r="D3" s="6" t="s">
        <v>10</v>
      </c>
      <c r="E3" s="6" t="s">
        <v>54</v>
      </c>
      <c r="F3" s="6" t="s">
        <v>26</v>
      </c>
      <c r="G3" s="6" t="s">
        <v>102</v>
      </c>
      <c r="H3" s="6" t="s">
        <v>59</v>
      </c>
      <c r="I3" s="6" t="s">
        <v>6</v>
      </c>
      <c r="J3" s="6" t="s">
        <v>76</v>
      </c>
      <c r="K3" s="6" t="s">
        <v>14</v>
      </c>
      <c r="L3" s="6" t="s">
        <v>14</v>
      </c>
      <c r="M3" s="6" t="s">
        <v>47</v>
      </c>
      <c r="N3" s="6" t="s">
        <v>69</v>
      </c>
      <c r="O3" s="14">
        <v>40</v>
      </c>
      <c r="P3" s="14">
        <v>81</v>
      </c>
      <c r="Q3" s="16">
        <v>22</v>
      </c>
      <c r="R3" s="16">
        <v>12</v>
      </c>
      <c r="S3" s="16">
        <v>4</v>
      </c>
      <c r="T3" s="16">
        <v>6</v>
      </c>
      <c r="U3" s="14">
        <v>39</v>
      </c>
      <c r="V3" s="14">
        <v>28</v>
      </c>
    </row>
    <row r="4" spans="1:22" ht="25.5" customHeight="1">
      <c r="A4" s="4">
        <v>2</v>
      </c>
      <c r="B4" s="260" t="s">
        <v>120</v>
      </c>
      <c r="C4" s="6" t="s">
        <v>0</v>
      </c>
      <c r="D4" s="5"/>
      <c r="E4" s="6" t="s">
        <v>81</v>
      </c>
      <c r="F4" s="6" t="s">
        <v>58</v>
      </c>
      <c r="G4" s="6" t="s">
        <v>3</v>
      </c>
      <c r="H4" s="6" t="s">
        <v>19</v>
      </c>
      <c r="I4" s="6" t="s">
        <v>45</v>
      </c>
      <c r="J4" s="6" t="s">
        <v>99</v>
      </c>
      <c r="K4" s="6" t="s">
        <v>39</v>
      </c>
      <c r="L4" s="6" t="s">
        <v>71</v>
      </c>
      <c r="M4" s="6" t="s">
        <v>12</v>
      </c>
      <c r="N4" s="6" t="s">
        <v>94</v>
      </c>
      <c r="O4" s="14">
        <v>38</v>
      </c>
      <c r="P4" s="14">
        <v>79</v>
      </c>
      <c r="Q4" s="16">
        <v>22</v>
      </c>
      <c r="R4" s="16">
        <v>12</v>
      </c>
      <c r="S4" s="16">
        <v>2</v>
      </c>
      <c r="T4" s="16">
        <v>8</v>
      </c>
      <c r="U4" s="14">
        <v>44</v>
      </c>
      <c r="V4" s="14">
        <v>43</v>
      </c>
    </row>
    <row r="5" spans="1:22" ht="25.5" customHeight="1">
      <c r="A5" s="4">
        <v>3</v>
      </c>
      <c r="B5" s="260" t="s">
        <v>121</v>
      </c>
      <c r="C5" s="6" t="s">
        <v>53</v>
      </c>
      <c r="D5" s="6" t="s">
        <v>82</v>
      </c>
      <c r="E5" s="5"/>
      <c r="F5" s="6" t="s">
        <v>98</v>
      </c>
      <c r="G5" s="6" t="s">
        <v>77</v>
      </c>
      <c r="H5" s="6" t="s">
        <v>66</v>
      </c>
      <c r="I5" s="6" t="s">
        <v>91</v>
      </c>
      <c r="J5" s="6" t="s">
        <v>50</v>
      </c>
      <c r="K5" s="6" t="s">
        <v>30</v>
      </c>
      <c r="L5" s="6" t="s">
        <v>14</v>
      </c>
      <c r="M5" s="6" t="s">
        <v>1</v>
      </c>
      <c r="N5" s="6" t="s">
        <v>43</v>
      </c>
      <c r="O5" s="14">
        <v>37</v>
      </c>
      <c r="P5" s="14">
        <v>76</v>
      </c>
      <c r="Q5" s="16">
        <v>22</v>
      </c>
      <c r="R5" s="16">
        <v>10</v>
      </c>
      <c r="S5" s="16">
        <v>7</v>
      </c>
      <c r="T5" s="16">
        <v>5</v>
      </c>
      <c r="U5" s="14">
        <v>46</v>
      </c>
      <c r="V5" s="14">
        <v>35</v>
      </c>
    </row>
    <row r="6" spans="1:22" ht="25.5" customHeight="1">
      <c r="A6" s="4">
        <v>4</v>
      </c>
      <c r="B6" s="260" t="s">
        <v>122</v>
      </c>
      <c r="C6" s="6" t="s">
        <v>27</v>
      </c>
      <c r="D6" s="6" t="s">
        <v>57</v>
      </c>
      <c r="E6" s="6" t="s">
        <v>97</v>
      </c>
      <c r="F6" s="5"/>
      <c r="G6" s="6" t="s">
        <v>52</v>
      </c>
      <c r="H6" s="6" t="s">
        <v>35</v>
      </c>
      <c r="I6" s="6" t="s">
        <v>68</v>
      </c>
      <c r="J6" s="6" t="s">
        <v>21</v>
      </c>
      <c r="K6" s="6" t="s">
        <v>12</v>
      </c>
      <c r="L6" s="6" t="s">
        <v>85</v>
      </c>
      <c r="M6" s="12" t="s">
        <v>96</v>
      </c>
      <c r="N6" s="6" t="s">
        <v>18</v>
      </c>
      <c r="O6" s="14">
        <v>34</v>
      </c>
      <c r="P6" s="14">
        <v>74</v>
      </c>
      <c r="Q6" s="16">
        <v>22</v>
      </c>
      <c r="R6" s="16">
        <v>11</v>
      </c>
      <c r="S6" s="16">
        <v>1</v>
      </c>
      <c r="T6" s="16">
        <v>10</v>
      </c>
      <c r="U6" s="14">
        <v>43</v>
      </c>
      <c r="V6" s="14">
        <v>44</v>
      </c>
    </row>
    <row r="7" spans="1:22" ht="25.5" customHeight="1">
      <c r="A7" s="4">
        <v>5</v>
      </c>
      <c r="B7" s="11" t="s">
        <v>123</v>
      </c>
      <c r="C7" s="6" t="s">
        <v>101</v>
      </c>
      <c r="D7" s="6" t="s">
        <v>28</v>
      </c>
      <c r="E7" s="6" t="s">
        <v>78</v>
      </c>
      <c r="F7" s="6" t="s">
        <v>51</v>
      </c>
      <c r="G7" s="5"/>
      <c r="H7" s="6" t="s">
        <v>16</v>
      </c>
      <c r="I7" s="6" t="s">
        <v>38</v>
      </c>
      <c r="J7" s="6" t="s">
        <v>31</v>
      </c>
      <c r="K7" s="6" t="s">
        <v>22</v>
      </c>
      <c r="L7" s="6" t="s">
        <v>62</v>
      </c>
      <c r="M7" s="6" t="s">
        <v>38</v>
      </c>
      <c r="N7" s="6" t="s">
        <v>89</v>
      </c>
      <c r="O7" s="14">
        <v>33</v>
      </c>
      <c r="P7" s="14">
        <v>77</v>
      </c>
      <c r="Q7" s="16">
        <v>22</v>
      </c>
      <c r="R7" s="16">
        <v>10</v>
      </c>
      <c r="S7" s="16">
        <v>3</v>
      </c>
      <c r="T7" s="16">
        <v>9</v>
      </c>
      <c r="U7" s="14">
        <v>33</v>
      </c>
      <c r="V7" s="14">
        <v>31</v>
      </c>
    </row>
    <row r="8" spans="1:22" ht="25.5" customHeight="1">
      <c r="A8" s="4">
        <v>6</v>
      </c>
      <c r="B8" s="260" t="s">
        <v>124</v>
      </c>
      <c r="C8" s="6" t="s">
        <v>60</v>
      </c>
      <c r="D8" s="6" t="s">
        <v>20</v>
      </c>
      <c r="E8" s="6" t="s">
        <v>65</v>
      </c>
      <c r="F8" s="6" t="s">
        <v>36</v>
      </c>
      <c r="G8" s="6" t="s">
        <v>15</v>
      </c>
      <c r="H8" s="5"/>
      <c r="I8" s="6" t="s">
        <v>24</v>
      </c>
      <c r="J8" s="6" t="s">
        <v>83</v>
      </c>
      <c r="K8" s="6" t="s">
        <v>104</v>
      </c>
      <c r="L8" s="6" t="s">
        <v>39</v>
      </c>
      <c r="M8" s="6" t="s">
        <v>56</v>
      </c>
      <c r="N8" s="6" t="s">
        <v>80</v>
      </c>
      <c r="O8" s="14">
        <v>33</v>
      </c>
      <c r="P8" s="14">
        <v>76</v>
      </c>
      <c r="Q8" s="16">
        <v>22</v>
      </c>
      <c r="R8" s="16">
        <v>10</v>
      </c>
      <c r="S8" s="16">
        <v>3</v>
      </c>
      <c r="T8" s="16">
        <v>9</v>
      </c>
      <c r="U8" s="14">
        <v>46</v>
      </c>
      <c r="V8" s="14">
        <v>43</v>
      </c>
    </row>
    <row r="9" spans="1:22" ht="25.5" customHeight="1">
      <c r="A9" s="4">
        <v>7</v>
      </c>
      <c r="B9" s="22" t="s">
        <v>125</v>
      </c>
      <c r="C9" s="6" t="s">
        <v>8</v>
      </c>
      <c r="D9" s="6" t="s">
        <v>46</v>
      </c>
      <c r="E9" s="6" t="s">
        <v>92</v>
      </c>
      <c r="F9" s="6" t="s">
        <v>67</v>
      </c>
      <c r="G9" s="6" t="s">
        <v>37</v>
      </c>
      <c r="H9" s="6" t="s">
        <v>25</v>
      </c>
      <c r="I9" s="5"/>
      <c r="J9" s="6" t="s">
        <v>12</v>
      </c>
      <c r="K9" s="6" t="s">
        <v>59</v>
      </c>
      <c r="L9" s="6" t="s">
        <v>2</v>
      </c>
      <c r="M9" s="6" t="s">
        <v>87</v>
      </c>
      <c r="N9" s="6" t="s">
        <v>105</v>
      </c>
      <c r="O9" s="14">
        <v>32</v>
      </c>
      <c r="P9" s="14">
        <v>76</v>
      </c>
      <c r="Q9" s="16">
        <v>22</v>
      </c>
      <c r="R9" s="16">
        <v>10</v>
      </c>
      <c r="S9" s="16">
        <v>2</v>
      </c>
      <c r="T9" s="16">
        <v>10</v>
      </c>
      <c r="U9" s="14">
        <v>40</v>
      </c>
      <c r="V9" s="14">
        <v>37</v>
      </c>
    </row>
    <row r="10" spans="1:22" ht="25.5" customHeight="1">
      <c r="A10" s="4">
        <v>8</v>
      </c>
      <c r="B10" s="260" t="s">
        <v>126</v>
      </c>
      <c r="C10" s="6" t="s">
        <v>75</v>
      </c>
      <c r="D10" s="6" t="s">
        <v>100</v>
      </c>
      <c r="E10" s="6" t="s">
        <v>49</v>
      </c>
      <c r="F10" s="6" t="s">
        <v>7</v>
      </c>
      <c r="G10" s="6" t="s">
        <v>32</v>
      </c>
      <c r="H10" s="6" t="s">
        <v>84</v>
      </c>
      <c r="I10" s="6" t="s">
        <v>11</v>
      </c>
      <c r="J10" s="5"/>
      <c r="K10" s="6" t="s">
        <v>74</v>
      </c>
      <c r="L10" s="6" t="s">
        <v>33</v>
      </c>
      <c r="M10" s="6" t="s">
        <v>42</v>
      </c>
      <c r="N10" s="6" t="s">
        <v>64</v>
      </c>
      <c r="O10" s="14">
        <v>30</v>
      </c>
      <c r="P10" s="14">
        <v>77</v>
      </c>
      <c r="Q10" s="16">
        <v>22</v>
      </c>
      <c r="R10" s="16">
        <v>8</v>
      </c>
      <c r="S10" s="16">
        <v>6</v>
      </c>
      <c r="T10" s="16">
        <v>8</v>
      </c>
      <c r="U10" s="14">
        <v>37</v>
      </c>
      <c r="V10" s="14">
        <v>34</v>
      </c>
    </row>
    <row r="11" spans="1:22" ht="25.5" customHeight="1">
      <c r="A11" s="4">
        <v>9</v>
      </c>
      <c r="B11" s="10" t="s">
        <v>127</v>
      </c>
      <c r="C11" s="6" t="s">
        <v>4</v>
      </c>
      <c r="D11" s="6" t="s">
        <v>40</v>
      </c>
      <c r="E11" s="6" t="s">
        <v>29</v>
      </c>
      <c r="F11" s="6" t="s">
        <v>11</v>
      </c>
      <c r="G11" s="6" t="s">
        <v>9</v>
      </c>
      <c r="H11" s="6" t="s">
        <v>103</v>
      </c>
      <c r="I11" s="6" t="s">
        <v>60</v>
      </c>
      <c r="J11" s="6" t="s">
        <v>73</v>
      </c>
      <c r="K11" s="5"/>
      <c r="L11" s="6" t="s">
        <v>10</v>
      </c>
      <c r="M11" s="6" t="s">
        <v>2</v>
      </c>
      <c r="N11" s="6" t="s">
        <v>45</v>
      </c>
      <c r="O11" s="14">
        <v>27</v>
      </c>
      <c r="P11" s="14">
        <v>80</v>
      </c>
      <c r="Q11" s="16">
        <v>22</v>
      </c>
      <c r="R11" s="16">
        <v>8</v>
      </c>
      <c r="S11" s="16">
        <v>3</v>
      </c>
      <c r="T11" s="16">
        <v>11</v>
      </c>
      <c r="U11" s="14">
        <v>35</v>
      </c>
      <c r="V11" s="14">
        <v>39</v>
      </c>
    </row>
    <row r="12" spans="1:22" ht="25.5" customHeight="1">
      <c r="A12" s="4">
        <v>10</v>
      </c>
      <c r="B12" s="260" t="s">
        <v>128</v>
      </c>
      <c r="C12" s="6" t="s">
        <v>4</v>
      </c>
      <c r="D12" s="6" t="s">
        <v>72</v>
      </c>
      <c r="E12" s="6" t="s">
        <v>4</v>
      </c>
      <c r="F12" s="6" t="s">
        <v>86</v>
      </c>
      <c r="G12" s="6" t="s">
        <v>61</v>
      </c>
      <c r="H12" s="6" t="s">
        <v>40</v>
      </c>
      <c r="I12" s="6" t="s">
        <v>13</v>
      </c>
      <c r="J12" s="6" t="s">
        <v>34</v>
      </c>
      <c r="K12" s="6" t="s">
        <v>0</v>
      </c>
      <c r="L12" s="5"/>
      <c r="M12" s="6" t="s">
        <v>107</v>
      </c>
      <c r="N12" s="6" t="s">
        <v>23</v>
      </c>
      <c r="O12" s="14">
        <v>25</v>
      </c>
      <c r="P12" s="14">
        <v>79</v>
      </c>
      <c r="Q12" s="16">
        <v>22</v>
      </c>
      <c r="R12" s="16">
        <v>7</v>
      </c>
      <c r="S12" s="16">
        <v>4</v>
      </c>
      <c r="T12" s="16">
        <v>11</v>
      </c>
      <c r="U12" s="14">
        <v>35</v>
      </c>
      <c r="V12" s="14">
        <v>42</v>
      </c>
    </row>
    <row r="13" spans="1:22" ht="25.5" customHeight="1">
      <c r="A13" s="4">
        <v>11</v>
      </c>
      <c r="B13" s="260" t="s">
        <v>129</v>
      </c>
      <c r="C13" s="6" t="s">
        <v>48</v>
      </c>
      <c r="D13" s="6" t="s">
        <v>11</v>
      </c>
      <c r="E13" s="6" t="s">
        <v>1</v>
      </c>
      <c r="F13" s="12" t="s">
        <v>95</v>
      </c>
      <c r="G13" s="6" t="s">
        <v>37</v>
      </c>
      <c r="H13" s="6" t="s">
        <v>55</v>
      </c>
      <c r="I13" s="6" t="s">
        <v>88</v>
      </c>
      <c r="J13" s="6" t="s">
        <v>41</v>
      </c>
      <c r="K13" s="6" t="s">
        <v>13</v>
      </c>
      <c r="L13" s="6" t="s">
        <v>108</v>
      </c>
      <c r="M13" s="5"/>
      <c r="N13" s="6" t="s">
        <v>31</v>
      </c>
      <c r="O13" s="14">
        <v>25</v>
      </c>
      <c r="P13" s="14">
        <v>65</v>
      </c>
      <c r="Q13" s="16">
        <v>22</v>
      </c>
      <c r="R13" s="16">
        <v>6</v>
      </c>
      <c r="S13" s="16">
        <v>7</v>
      </c>
      <c r="T13" s="16">
        <v>9</v>
      </c>
      <c r="U13" s="14">
        <v>29</v>
      </c>
      <c r="V13" s="14">
        <v>36</v>
      </c>
    </row>
    <row r="14" spans="1:22" ht="25.5" customHeight="1">
      <c r="A14" s="4">
        <v>12</v>
      </c>
      <c r="B14" s="10" t="s">
        <v>130</v>
      </c>
      <c r="C14" s="6" t="s">
        <v>70</v>
      </c>
      <c r="D14" s="6" t="s">
        <v>93</v>
      </c>
      <c r="E14" s="6" t="s">
        <v>44</v>
      </c>
      <c r="F14" s="6" t="s">
        <v>17</v>
      </c>
      <c r="G14" s="6" t="s">
        <v>90</v>
      </c>
      <c r="H14" s="6" t="s">
        <v>79</v>
      </c>
      <c r="I14" s="6" t="s">
        <v>106</v>
      </c>
      <c r="J14" s="6" t="s">
        <v>63</v>
      </c>
      <c r="K14" s="6" t="s">
        <v>46</v>
      </c>
      <c r="L14" s="6" t="s">
        <v>5</v>
      </c>
      <c r="M14" s="6" t="s">
        <v>32</v>
      </c>
      <c r="N14" s="5"/>
      <c r="O14" s="14">
        <v>19</v>
      </c>
      <c r="P14" s="14">
        <v>64</v>
      </c>
      <c r="Q14" s="16">
        <v>22</v>
      </c>
      <c r="R14" s="16">
        <v>5</v>
      </c>
      <c r="S14" s="16">
        <v>4</v>
      </c>
      <c r="T14" s="16">
        <v>13</v>
      </c>
      <c r="U14" s="14">
        <v>28</v>
      </c>
      <c r="V14" s="14">
        <v>43</v>
      </c>
    </row>
    <row r="15" spans="1:14" ht="6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22" ht="12.75">
      <c r="A16" s="8"/>
      <c r="R16" s="3">
        <f>SUM(R3:R15)</f>
        <v>109</v>
      </c>
      <c r="S16" s="3">
        <f>SUM(S3:S15)</f>
        <v>46</v>
      </c>
      <c r="T16" s="3">
        <f>SUM(T3:T15)</f>
        <v>109</v>
      </c>
      <c r="U16" s="3">
        <f>SUM(U3:U15)</f>
        <v>455</v>
      </c>
      <c r="V16" s="3">
        <f>SUM(V3:V15)</f>
        <v>455</v>
      </c>
    </row>
    <row r="17" ht="12.75">
      <c r="A17" s="9"/>
    </row>
    <row r="18" ht="12.75">
      <c r="A18" s="9"/>
    </row>
    <row r="19" ht="12.75">
      <c r="A19" s="9"/>
    </row>
  </sheetData>
  <sheetProtection/>
  <printOptions/>
  <pageMargins left="0.52" right="0.59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80" zoomScaleNormal="80" zoomScalePageLayoutView="0" workbookViewId="0" topLeftCell="A1">
      <selection activeCell="G28" sqref="G28"/>
    </sheetView>
  </sheetViews>
  <sheetFormatPr defaultColWidth="7.875" defaultRowHeight="12.75"/>
  <cols>
    <col min="1" max="1" width="4.375" style="3" customWidth="1"/>
    <col min="2" max="2" width="15.375" style="3" customWidth="1"/>
    <col min="3" max="24" width="5.625" style="3" customWidth="1"/>
    <col min="25" max="25" width="5.375" style="3" customWidth="1"/>
    <col min="26" max="26" width="6.125" style="3" customWidth="1"/>
    <col min="27" max="27" width="5.00390625" style="3" customWidth="1"/>
    <col min="28" max="30" width="4.375" style="3" customWidth="1"/>
    <col min="31" max="32" width="5.625" style="3" customWidth="1"/>
    <col min="33" max="16384" width="7.875" style="3" customWidth="1"/>
  </cols>
  <sheetData>
    <row r="1" spans="1:24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2" ht="12.75">
      <c r="A2" s="13" t="s">
        <v>118</v>
      </c>
      <c r="B2" s="15" t="s">
        <v>117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 t="s">
        <v>109</v>
      </c>
      <c r="Z2" s="13" t="s">
        <v>115</v>
      </c>
      <c r="AA2" s="13" t="s">
        <v>116</v>
      </c>
      <c r="AB2" s="13" t="s">
        <v>110</v>
      </c>
      <c r="AC2" s="13" t="s">
        <v>111</v>
      </c>
      <c r="AD2" s="13" t="s">
        <v>112</v>
      </c>
      <c r="AE2" s="13" t="s">
        <v>113</v>
      </c>
      <c r="AF2" s="13" t="s">
        <v>114</v>
      </c>
    </row>
    <row r="3" spans="1:32" ht="25.5" customHeight="1">
      <c r="A3" s="4">
        <v>1</v>
      </c>
      <c r="B3" s="21" t="s">
        <v>129</v>
      </c>
      <c r="C3" s="5"/>
      <c r="D3" s="6" t="s">
        <v>76</v>
      </c>
      <c r="E3" s="6" t="s">
        <v>317</v>
      </c>
      <c r="F3" s="6" t="s">
        <v>236</v>
      </c>
      <c r="G3" s="6" t="s">
        <v>196</v>
      </c>
      <c r="H3" s="6" t="s">
        <v>101</v>
      </c>
      <c r="I3" s="6" t="s">
        <v>205</v>
      </c>
      <c r="J3" s="6" t="s">
        <v>300</v>
      </c>
      <c r="K3" s="6" t="s">
        <v>381</v>
      </c>
      <c r="L3" s="6" t="s">
        <v>88</v>
      </c>
      <c r="M3" s="6" t="s">
        <v>47</v>
      </c>
      <c r="N3" s="6" t="s">
        <v>349</v>
      </c>
      <c r="O3" s="6" t="s">
        <v>108</v>
      </c>
      <c r="P3" s="6" t="s">
        <v>192</v>
      </c>
      <c r="Q3" s="6" t="s">
        <v>427</v>
      </c>
      <c r="R3" s="6" t="s">
        <v>206</v>
      </c>
      <c r="S3" s="6" t="s">
        <v>69</v>
      </c>
      <c r="T3" s="6" t="s">
        <v>304</v>
      </c>
      <c r="U3" s="6" t="s">
        <v>286</v>
      </c>
      <c r="V3" s="6" t="s">
        <v>108</v>
      </c>
      <c r="W3" s="6" t="s">
        <v>232</v>
      </c>
      <c r="X3" s="6" t="s">
        <v>396</v>
      </c>
      <c r="Y3" s="17">
        <v>75</v>
      </c>
      <c r="Z3" s="17">
        <v>184</v>
      </c>
      <c r="AA3" s="18">
        <v>42</v>
      </c>
      <c r="AB3" s="18">
        <v>22</v>
      </c>
      <c r="AC3" s="18">
        <v>9</v>
      </c>
      <c r="AD3" s="18">
        <v>11</v>
      </c>
      <c r="AE3" s="17">
        <v>65</v>
      </c>
      <c r="AF3" s="17">
        <v>49</v>
      </c>
    </row>
    <row r="4" spans="1:32" ht="25.5" customHeight="1">
      <c r="A4" s="4">
        <v>2</v>
      </c>
      <c r="B4" s="21" t="s">
        <v>132</v>
      </c>
      <c r="C4" s="6" t="s">
        <v>75</v>
      </c>
      <c r="D4" s="5"/>
      <c r="E4" s="6" t="s">
        <v>252</v>
      </c>
      <c r="F4" s="6" t="s">
        <v>292</v>
      </c>
      <c r="G4" s="6" t="s">
        <v>347</v>
      </c>
      <c r="H4" s="6" t="s">
        <v>7</v>
      </c>
      <c r="I4" s="6" t="s">
        <v>149</v>
      </c>
      <c r="J4" s="6" t="s">
        <v>258</v>
      </c>
      <c r="K4" s="6" t="s">
        <v>85</v>
      </c>
      <c r="L4" s="6" t="s">
        <v>393</v>
      </c>
      <c r="M4" s="6" t="s">
        <v>359</v>
      </c>
      <c r="N4" s="6" t="s">
        <v>285</v>
      </c>
      <c r="O4" s="6" t="s">
        <v>426</v>
      </c>
      <c r="P4" s="6" t="s">
        <v>0</v>
      </c>
      <c r="Q4" s="6" t="s">
        <v>344</v>
      </c>
      <c r="R4" s="6" t="s">
        <v>22</v>
      </c>
      <c r="S4" s="6" t="s">
        <v>420</v>
      </c>
      <c r="T4" s="6" t="s">
        <v>406</v>
      </c>
      <c r="U4" s="6" t="s">
        <v>205</v>
      </c>
      <c r="V4" s="6" t="s">
        <v>336</v>
      </c>
      <c r="W4" s="6" t="s">
        <v>47</v>
      </c>
      <c r="X4" s="6" t="s">
        <v>320</v>
      </c>
      <c r="Y4" s="17">
        <v>71</v>
      </c>
      <c r="Z4" s="17">
        <v>173</v>
      </c>
      <c r="AA4" s="18">
        <v>42</v>
      </c>
      <c r="AB4" s="18">
        <v>22</v>
      </c>
      <c r="AC4" s="18">
        <v>5</v>
      </c>
      <c r="AD4" s="18">
        <v>15</v>
      </c>
      <c r="AE4" s="17">
        <v>79</v>
      </c>
      <c r="AF4" s="17">
        <v>71</v>
      </c>
    </row>
    <row r="5" spans="1:32" ht="25.5" customHeight="1">
      <c r="A5" s="4">
        <v>3</v>
      </c>
      <c r="B5" s="21" t="s">
        <v>121</v>
      </c>
      <c r="C5" s="6" t="s">
        <v>195</v>
      </c>
      <c r="D5" s="6" t="s">
        <v>253</v>
      </c>
      <c r="E5" s="5"/>
      <c r="F5" s="6" t="s">
        <v>315</v>
      </c>
      <c r="G5" s="6" t="s">
        <v>193</v>
      </c>
      <c r="H5" s="6" t="s">
        <v>60</v>
      </c>
      <c r="I5" s="6" t="s">
        <v>108</v>
      </c>
      <c r="J5" s="6" t="s">
        <v>234</v>
      </c>
      <c r="K5" s="6" t="s">
        <v>343</v>
      </c>
      <c r="L5" s="6" t="s">
        <v>5</v>
      </c>
      <c r="M5" s="6" t="s">
        <v>235</v>
      </c>
      <c r="N5" s="6" t="s">
        <v>298</v>
      </c>
      <c r="O5" s="6" t="s">
        <v>207</v>
      </c>
      <c r="P5" s="6" t="s">
        <v>352</v>
      </c>
      <c r="Q5" s="6" t="s">
        <v>195</v>
      </c>
      <c r="R5" s="6" t="s">
        <v>75</v>
      </c>
      <c r="S5" s="6" t="s">
        <v>3</v>
      </c>
      <c r="T5" s="6" t="s">
        <v>260</v>
      </c>
      <c r="U5" s="6" t="s">
        <v>419</v>
      </c>
      <c r="V5" s="6" t="s">
        <v>372</v>
      </c>
      <c r="W5" s="6" t="s">
        <v>429</v>
      </c>
      <c r="X5" s="6" t="s">
        <v>351</v>
      </c>
      <c r="Y5" s="17">
        <v>69</v>
      </c>
      <c r="Z5" s="17">
        <v>186</v>
      </c>
      <c r="AA5" s="18">
        <v>42</v>
      </c>
      <c r="AB5" s="18">
        <v>21</v>
      </c>
      <c r="AC5" s="18">
        <v>6</v>
      </c>
      <c r="AD5" s="18">
        <v>15</v>
      </c>
      <c r="AE5" s="17">
        <v>67</v>
      </c>
      <c r="AF5" s="17">
        <v>51</v>
      </c>
    </row>
    <row r="6" spans="1:32" ht="25.5" customHeight="1">
      <c r="A6" s="4">
        <v>4</v>
      </c>
      <c r="B6" s="21" t="s">
        <v>128</v>
      </c>
      <c r="C6" s="6" t="s">
        <v>357</v>
      </c>
      <c r="D6" s="6" t="s">
        <v>168</v>
      </c>
      <c r="E6" s="6" t="s">
        <v>316</v>
      </c>
      <c r="F6" s="5"/>
      <c r="G6" s="6" t="s">
        <v>423</v>
      </c>
      <c r="H6" s="6" t="s">
        <v>271</v>
      </c>
      <c r="I6" s="6" t="s">
        <v>329</v>
      </c>
      <c r="J6" s="6" t="s">
        <v>290</v>
      </c>
      <c r="K6" s="6" t="s">
        <v>185</v>
      </c>
      <c r="L6" s="6" t="s">
        <v>350</v>
      </c>
      <c r="M6" s="6" t="s">
        <v>89</v>
      </c>
      <c r="N6" s="6" t="s">
        <v>3</v>
      </c>
      <c r="O6" s="6" t="s">
        <v>261</v>
      </c>
      <c r="P6" s="6" t="s">
        <v>261</v>
      </c>
      <c r="Q6" s="6" t="s">
        <v>179</v>
      </c>
      <c r="R6" s="6" t="s">
        <v>391</v>
      </c>
      <c r="S6" s="6" t="s">
        <v>6</v>
      </c>
      <c r="T6" s="6" t="s">
        <v>159</v>
      </c>
      <c r="U6" s="6" t="s">
        <v>279</v>
      </c>
      <c r="V6" s="6" t="s">
        <v>407</v>
      </c>
      <c r="W6" s="6" t="s">
        <v>27</v>
      </c>
      <c r="X6" s="6" t="s">
        <v>385</v>
      </c>
      <c r="Y6" s="17">
        <v>69</v>
      </c>
      <c r="Z6" s="17">
        <v>179</v>
      </c>
      <c r="AA6" s="18">
        <v>42</v>
      </c>
      <c r="AB6" s="18">
        <v>20</v>
      </c>
      <c r="AC6" s="18">
        <v>9</v>
      </c>
      <c r="AD6" s="18">
        <v>13</v>
      </c>
      <c r="AE6" s="17">
        <v>76</v>
      </c>
      <c r="AF6" s="17">
        <v>67</v>
      </c>
    </row>
    <row r="7" spans="1:32" ht="25.5" customHeight="1">
      <c r="A7" s="4">
        <v>5</v>
      </c>
      <c r="B7" s="21" t="s">
        <v>133</v>
      </c>
      <c r="C7" s="6" t="s">
        <v>248</v>
      </c>
      <c r="D7" s="6" t="s">
        <v>348</v>
      </c>
      <c r="E7" s="6" t="s">
        <v>311</v>
      </c>
      <c r="F7" s="6" t="s">
        <v>424</v>
      </c>
      <c r="G7" s="5"/>
      <c r="H7" s="6" t="s">
        <v>12</v>
      </c>
      <c r="I7" s="6" t="s">
        <v>50</v>
      </c>
      <c r="J7" s="6" t="s">
        <v>401</v>
      </c>
      <c r="K7" s="6" t="s">
        <v>271</v>
      </c>
      <c r="L7" s="6" t="s">
        <v>193</v>
      </c>
      <c r="M7" s="6" t="s">
        <v>308</v>
      </c>
      <c r="N7" s="6" t="s">
        <v>414</v>
      </c>
      <c r="O7" s="6" t="s">
        <v>158</v>
      </c>
      <c r="P7" s="6" t="s">
        <v>157</v>
      </c>
      <c r="Q7" s="6" t="s">
        <v>23</v>
      </c>
      <c r="R7" s="6" t="s">
        <v>295</v>
      </c>
      <c r="S7" s="6" t="s">
        <v>368</v>
      </c>
      <c r="T7" s="6" t="s">
        <v>48</v>
      </c>
      <c r="U7" s="6" t="s">
        <v>66</v>
      </c>
      <c r="V7" s="6" t="s">
        <v>303</v>
      </c>
      <c r="W7" s="6" t="s">
        <v>345</v>
      </c>
      <c r="X7" s="6" t="s">
        <v>291</v>
      </c>
      <c r="Y7" s="17">
        <v>67</v>
      </c>
      <c r="Z7" s="17">
        <v>176</v>
      </c>
      <c r="AA7" s="18">
        <v>42</v>
      </c>
      <c r="AB7" s="18">
        <v>21</v>
      </c>
      <c r="AC7" s="18">
        <v>4</v>
      </c>
      <c r="AD7" s="18">
        <v>17</v>
      </c>
      <c r="AE7" s="17">
        <v>75</v>
      </c>
      <c r="AF7" s="17">
        <v>71</v>
      </c>
    </row>
    <row r="8" spans="1:32" ht="25.5" customHeight="1">
      <c r="A8" s="4">
        <v>6</v>
      </c>
      <c r="B8" s="19" t="s">
        <v>135</v>
      </c>
      <c r="C8" s="6" t="s">
        <v>102</v>
      </c>
      <c r="D8" s="6" t="s">
        <v>21</v>
      </c>
      <c r="E8" s="6" t="s">
        <v>59</v>
      </c>
      <c r="F8" s="6" t="s">
        <v>272</v>
      </c>
      <c r="G8" s="6" t="s">
        <v>11</v>
      </c>
      <c r="H8" s="5"/>
      <c r="I8" s="6" t="s">
        <v>8</v>
      </c>
      <c r="J8" s="6" t="s">
        <v>209</v>
      </c>
      <c r="K8" s="6" t="s">
        <v>395</v>
      </c>
      <c r="L8" s="6" t="s">
        <v>382</v>
      </c>
      <c r="M8" s="6" t="s">
        <v>269</v>
      </c>
      <c r="N8" s="6" t="s">
        <v>360</v>
      </c>
      <c r="O8" s="6" t="s">
        <v>84</v>
      </c>
      <c r="P8" s="6" t="s">
        <v>32</v>
      </c>
      <c r="Q8" s="6" t="s">
        <v>250</v>
      </c>
      <c r="R8" s="6" t="s">
        <v>417</v>
      </c>
      <c r="S8" s="6" t="s">
        <v>314</v>
      </c>
      <c r="T8" s="6" t="s">
        <v>5</v>
      </c>
      <c r="U8" s="6" t="s">
        <v>294</v>
      </c>
      <c r="V8" s="6" t="s">
        <v>303</v>
      </c>
      <c r="W8" s="6" t="s">
        <v>170</v>
      </c>
      <c r="X8" s="12" t="s">
        <v>409</v>
      </c>
      <c r="Y8" s="17">
        <v>65</v>
      </c>
      <c r="Z8" s="17">
        <v>171</v>
      </c>
      <c r="AA8" s="18">
        <v>42</v>
      </c>
      <c r="AB8" s="18">
        <v>19</v>
      </c>
      <c r="AC8" s="18">
        <v>8</v>
      </c>
      <c r="AD8" s="18">
        <v>15</v>
      </c>
      <c r="AE8" s="17">
        <v>70</v>
      </c>
      <c r="AF8" s="17">
        <v>65</v>
      </c>
    </row>
    <row r="9" spans="1:32" ht="25.5" customHeight="1">
      <c r="A9" s="4">
        <v>7</v>
      </c>
      <c r="B9" s="21" t="s">
        <v>124</v>
      </c>
      <c r="C9" s="6" t="s">
        <v>335</v>
      </c>
      <c r="D9" s="6" t="s">
        <v>234</v>
      </c>
      <c r="E9" s="6" t="s">
        <v>107</v>
      </c>
      <c r="F9" s="6" t="s">
        <v>178</v>
      </c>
      <c r="G9" s="6" t="s">
        <v>49</v>
      </c>
      <c r="H9" s="6" t="s">
        <v>6</v>
      </c>
      <c r="I9" s="5"/>
      <c r="J9" s="6" t="s">
        <v>160</v>
      </c>
      <c r="K9" s="6" t="s">
        <v>0</v>
      </c>
      <c r="L9" s="6" t="s">
        <v>87</v>
      </c>
      <c r="M9" s="6" t="s">
        <v>290</v>
      </c>
      <c r="N9" s="6" t="s">
        <v>317</v>
      </c>
      <c r="O9" s="6" t="s">
        <v>60</v>
      </c>
      <c r="P9" s="6" t="s">
        <v>317</v>
      </c>
      <c r="Q9" s="6" t="s">
        <v>72</v>
      </c>
      <c r="R9" s="6" t="s">
        <v>374</v>
      </c>
      <c r="S9" s="6" t="s">
        <v>77</v>
      </c>
      <c r="T9" s="6" t="s">
        <v>225</v>
      </c>
      <c r="U9" s="6" t="s">
        <v>156</v>
      </c>
      <c r="V9" s="6" t="s">
        <v>18</v>
      </c>
      <c r="W9" s="6" t="s">
        <v>251</v>
      </c>
      <c r="X9" s="6" t="s">
        <v>62</v>
      </c>
      <c r="Y9" s="17">
        <v>65</v>
      </c>
      <c r="Z9" s="17">
        <v>170</v>
      </c>
      <c r="AA9" s="18">
        <v>42</v>
      </c>
      <c r="AB9" s="18">
        <v>19</v>
      </c>
      <c r="AC9" s="18">
        <v>8</v>
      </c>
      <c r="AD9" s="18">
        <v>15</v>
      </c>
      <c r="AE9" s="17">
        <v>65</v>
      </c>
      <c r="AF9" s="17">
        <v>57</v>
      </c>
    </row>
    <row r="10" spans="1:32" ht="25.5" customHeight="1">
      <c r="A10" s="4">
        <v>8</v>
      </c>
      <c r="B10" s="21" t="s">
        <v>125</v>
      </c>
      <c r="C10" s="6" t="s">
        <v>299</v>
      </c>
      <c r="D10" s="6" t="s">
        <v>257</v>
      </c>
      <c r="E10" s="6" t="s">
        <v>149</v>
      </c>
      <c r="F10" s="6" t="s">
        <v>291</v>
      </c>
      <c r="G10" s="6" t="s">
        <v>400</v>
      </c>
      <c r="H10" s="6" t="s">
        <v>208</v>
      </c>
      <c r="I10" s="6" t="s">
        <v>308</v>
      </c>
      <c r="J10" s="5"/>
      <c r="K10" s="6" t="s">
        <v>68</v>
      </c>
      <c r="L10" s="6" t="s">
        <v>318</v>
      </c>
      <c r="M10" s="6" t="s">
        <v>2</v>
      </c>
      <c r="N10" s="6" t="s">
        <v>195</v>
      </c>
      <c r="O10" s="6" t="s">
        <v>107</v>
      </c>
      <c r="P10" s="6" t="s">
        <v>62</v>
      </c>
      <c r="Q10" s="6" t="s">
        <v>8</v>
      </c>
      <c r="R10" s="6" t="s">
        <v>352</v>
      </c>
      <c r="S10" s="6" t="s">
        <v>161</v>
      </c>
      <c r="T10" s="6" t="s">
        <v>91</v>
      </c>
      <c r="U10" s="6" t="s">
        <v>256</v>
      </c>
      <c r="V10" s="6" t="s">
        <v>55</v>
      </c>
      <c r="W10" s="6" t="s">
        <v>264</v>
      </c>
      <c r="X10" s="6" t="s">
        <v>101</v>
      </c>
      <c r="Y10" s="17">
        <v>62</v>
      </c>
      <c r="Z10" s="17">
        <v>180</v>
      </c>
      <c r="AA10" s="18">
        <v>42</v>
      </c>
      <c r="AB10" s="18">
        <v>18</v>
      </c>
      <c r="AC10" s="18">
        <v>8</v>
      </c>
      <c r="AD10" s="18">
        <v>16</v>
      </c>
      <c r="AE10" s="17">
        <v>73</v>
      </c>
      <c r="AF10" s="17">
        <v>62</v>
      </c>
    </row>
    <row r="11" spans="1:32" ht="25.5" customHeight="1">
      <c r="A11" s="4">
        <v>9</v>
      </c>
      <c r="B11" s="19" t="s">
        <v>134</v>
      </c>
      <c r="C11" s="6" t="s">
        <v>230</v>
      </c>
      <c r="D11" s="6" t="s">
        <v>86</v>
      </c>
      <c r="E11" s="6" t="s">
        <v>342</v>
      </c>
      <c r="F11" s="6" t="s">
        <v>378</v>
      </c>
      <c r="G11" s="6" t="s">
        <v>272</v>
      </c>
      <c r="H11" s="6" t="s">
        <v>394</v>
      </c>
      <c r="I11" s="6" t="s">
        <v>10</v>
      </c>
      <c r="J11" s="6" t="s">
        <v>67</v>
      </c>
      <c r="K11" s="5"/>
      <c r="L11" s="6" t="s">
        <v>55</v>
      </c>
      <c r="M11" s="6" t="s">
        <v>281</v>
      </c>
      <c r="N11" s="6" t="s">
        <v>371</v>
      </c>
      <c r="O11" s="6" t="s">
        <v>339</v>
      </c>
      <c r="P11" s="6" t="s">
        <v>297</v>
      </c>
      <c r="Q11" s="6" t="s">
        <v>262</v>
      </c>
      <c r="R11" s="6" t="s">
        <v>430</v>
      </c>
      <c r="S11" s="6" t="s">
        <v>170</v>
      </c>
      <c r="T11" s="6" t="s">
        <v>323</v>
      </c>
      <c r="U11" s="6" t="s">
        <v>287</v>
      </c>
      <c r="V11" s="6" t="s">
        <v>153</v>
      </c>
      <c r="W11" s="6" t="s">
        <v>292</v>
      </c>
      <c r="X11" s="12" t="s">
        <v>409</v>
      </c>
      <c r="Y11" s="17">
        <v>61</v>
      </c>
      <c r="Z11" s="17">
        <v>175</v>
      </c>
      <c r="AA11" s="18">
        <v>42</v>
      </c>
      <c r="AB11" s="18">
        <v>19</v>
      </c>
      <c r="AC11" s="18">
        <v>4</v>
      </c>
      <c r="AD11" s="18">
        <v>19</v>
      </c>
      <c r="AE11" s="17">
        <v>83</v>
      </c>
      <c r="AF11" s="17">
        <v>87</v>
      </c>
    </row>
    <row r="12" spans="1:32" ht="25.5" customHeight="1">
      <c r="A12" s="4">
        <v>10</v>
      </c>
      <c r="B12" s="19" t="s">
        <v>136</v>
      </c>
      <c r="C12" s="6" t="s">
        <v>87</v>
      </c>
      <c r="D12" s="6" t="s">
        <v>392</v>
      </c>
      <c r="E12" s="6" t="s">
        <v>23</v>
      </c>
      <c r="F12" s="6" t="s">
        <v>226</v>
      </c>
      <c r="G12" s="6" t="s">
        <v>311</v>
      </c>
      <c r="H12" s="6" t="s">
        <v>383</v>
      </c>
      <c r="I12" s="6" t="s">
        <v>88</v>
      </c>
      <c r="J12" s="6" t="s">
        <v>319</v>
      </c>
      <c r="K12" s="6" t="s">
        <v>56</v>
      </c>
      <c r="L12" s="5"/>
      <c r="M12" s="6" t="s">
        <v>330</v>
      </c>
      <c r="N12" s="6" t="s">
        <v>241</v>
      </c>
      <c r="O12" s="6" t="s">
        <v>214</v>
      </c>
      <c r="P12" s="6" t="s">
        <v>302</v>
      </c>
      <c r="Q12" s="6" t="s">
        <v>4</v>
      </c>
      <c r="R12" s="6" t="s">
        <v>91</v>
      </c>
      <c r="S12" s="6" t="s">
        <v>88</v>
      </c>
      <c r="T12" s="6" t="s">
        <v>14</v>
      </c>
      <c r="U12" s="6" t="s">
        <v>364</v>
      </c>
      <c r="V12" s="6" t="s">
        <v>103</v>
      </c>
      <c r="W12" s="6" t="s">
        <v>379</v>
      </c>
      <c r="X12" s="6" t="s">
        <v>92</v>
      </c>
      <c r="Y12" s="17">
        <v>61</v>
      </c>
      <c r="Z12" s="17">
        <v>172</v>
      </c>
      <c r="AA12" s="18">
        <v>42</v>
      </c>
      <c r="AB12" s="18">
        <v>17</v>
      </c>
      <c r="AC12" s="18">
        <v>10</v>
      </c>
      <c r="AD12" s="18">
        <v>15</v>
      </c>
      <c r="AE12" s="17">
        <v>73</v>
      </c>
      <c r="AF12" s="17">
        <v>75</v>
      </c>
    </row>
    <row r="13" spans="1:32" ht="25.5" customHeight="1">
      <c r="A13" s="4">
        <v>11</v>
      </c>
      <c r="B13" s="19" t="s">
        <v>131</v>
      </c>
      <c r="C13" s="6" t="s">
        <v>48</v>
      </c>
      <c r="D13" s="6" t="s">
        <v>358</v>
      </c>
      <c r="E13" s="6" t="s">
        <v>161</v>
      </c>
      <c r="F13" s="6" t="s">
        <v>90</v>
      </c>
      <c r="G13" s="6" t="s">
        <v>160</v>
      </c>
      <c r="H13" s="6" t="s">
        <v>268</v>
      </c>
      <c r="I13" s="6" t="s">
        <v>291</v>
      </c>
      <c r="J13" s="6" t="s">
        <v>13</v>
      </c>
      <c r="K13" s="6" t="s">
        <v>282</v>
      </c>
      <c r="L13" s="6" t="s">
        <v>331</v>
      </c>
      <c r="M13" s="5"/>
      <c r="N13" s="6" t="s">
        <v>47</v>
      </c>
      <c r="O13" s="6" t="s">
        <v>105</v>
      </c>
      <c r="P13" s="6" t="s">
        <v>5</v>
      </c>
      <c r="Q13" s="6" t="s">
        <v>310</v>
      </c>
      <c r="R13" s="6" t="s">
        <v>300</v>
      </c>
      <c r="S13" s="6" t="s">
        <v>248</v>
      </c>
      <c r="T13" s="6" t="s">
        <v>349</v>
      </c>
      <c r="U13" s="6" t="s">
        <v>51</v>
      </c>
      <c r="V13" s="6" t="s">
        <v>305</v>
      </c>
      <c r="W13" s="6" t="s">
        <v>35</v>
      </c>
      <c r="X13" s="6" t="s">
        <v>7</v>
      </c>
      <c r="Y13" s="17">
        <v>61</v>
      </c>
      <c r="Z13" s="17">
        <v>169</v>
      </c>
      <c r="AA13" s="18">
        <v>42</v>
      </c>
      <c r="AB13" s="18">
        <v>18</v>
      </c>
      <c r="AC13" s="18">
        <v>7</v>
      </c>
      <c r="AD13" s="18">
        <v>17</v>
      </c>
      <c r="AE13" s="17">
        <v>76</v>
      </c>
      <c r="AF13" s="17">
        <v>66</v>
      </c>
    </row>
    <row r="14" spans="1:32" ht="25.5" customHeight="1">
      <c r="A14" s="4">
        <v>12</v>
      </c>
      <c r="B14" s="21" t="s">
        <v>126</v>
      </c>
      <c r="C14" s="6" t="s">
        <v>242</v>
      </c>
      <c r="D14" s="6" t="s">
        <v>284</v>
      </c>
      <c r="E14" s="6" t="s">
        <v>238</v>
      </c>
      <c r="F14" s="6" t="s">
        <v>28</v>
      </c>
      <c r="G14" s="6" t="s">
        <v>415</v>
      </c>
      <c r="H14" s="6" t="s">
        <v>152</v>
      </c>
      <c r="I14" s="6" t="s">
        <v>195</v>
      </c>
      <c r="J14" s="6" t="s">
        <v>317</v>
      </c>
      <c r="K14" s="6" t="s">
        <v>370</v>
      </c>
      <c r="L14" s="6" t="s">
        <v>324</v>
      </c>
      <c r="M14" s="6" t="s">
        <v>48</v>
      </c>
      <c r="N14" s="5"/>
      <c r="O14" s="6" t="s">
        <v>9</v>
      </c>
      <c r="P14" s="6" t="s">
        <v>74</v>
      </c>
      <c r="Q14" s="6" t="s">
        <v>403</v>
      </c>
      <c r="R14" s="6" t="s">
        <v>386</v>
      </c>
      <c r="S14" s="6" t="s">
        <v>238</v>
      </c>
      <c r="T14" s="6" t="s">
        <v>87</v>
      </c>
      <c r="U14" s="6" t="s">
        <v>187</v>
      </c>
      <c r="V14" s="6" t="s">
        <v>155</v>
      </c>
      <c r="W14" s="6" t="s">
        <v>274</v>
      </c>
      <c r="X14" s="6" t="s">
        <v>302</v>
      </c>
      <c r="Y14" s="17">
        <v>60</v>
      </c>
      <c r="Z14" s="17">
        <v>167</v>
      </c>
      <c r="AA14" s="18">
        <v>42</v>
      </c>
      <c r="AB14" s="18">
        <v>19</v>
      </c>
      <c r="AC14" s="18">
        <v>3</v>
      </c>
      <c r="AD14" s="18">
        <v>20</v>
      </c>
      <c r="AE14" s="17">
        <v>68</v>
      </c>
      <c r="AF14" s="17">
        <v>58</v>
      </c>
    </row>
    <row r="15" spans="1:32" ht="25.5" customHeight="1">
      <c r="A15" s="4">
        <v>13</v>
      </c>
      <c r="B15" s="21" t="s">
        <v>120</v>
      </c>
      <c r="C15" s="6" t="s">
        <v>107</v>
      </c>
      <c r="D15" s="6" t="s">
        <v>425</v>
      </c>
      <c r="E15" s="6" t="s">
        <v>283</v>
      </c>
      <c r="F15" s="6" t="s">
        <v>232</v>
      </c>
      <c r="G15" s="6" t="s">
        <v>151</v>
      </c>
      <c r="H15" s="6" t="s">
        <v>83</v>
      </c>
      <c r="I15" s="6" t="s">
        <v>59</v>
      </c>
      <c r="J15" s="6" t="s">
        <v>108</v>
      </c>
      <c r="K15" s="6" t="s">
        <v>221</v>
      </c>
      <c r="L15" s="6" t="s">
        <v>273</v>
      </c>
      <c r="M15" s="6" t="s">
        <v>106</v>
      </c>
      <c r="N15" s="6" t="s">
        <v>22</v>
      </c>
      <c r="O15" s="5"/>
      <c r="P15" s="6" t="s">
        <v>32</v>
      </c>
      <c r="Q15" s="6" t="s">
        <v>169</v>
      </c>
      <c r="R15" s="6" t="s">
        <v>353</v>
      </c>
      <c r="S15" s="6" t="s">
        <v>257</v>
      </c>
      <c r="T15" s="6" t="s">
        <v>85</v>
      </c>
      <c r="U15" s="6" t="s">
        <v>411</v>
      </c>
      <c r="V15" s="6" t="s">
        <v>363</v>
      </c>
      <c r="W15" s="6" t="s">
        <v>422</v>
      </c>
      <c r="X15" s="6" t="s">
        <v>302</v>
      </c>
      <c r="Y15" s="17">
        <v>59</v>
      </c>
      <c r="Z15" s="17">
        <v>169</v>
      </c>
      <c r="AA15" s="18">
        <v>42</v>
      </c>
      <c r="AB15" s="18">
        <v>17</v>
      </c>
      <c r="AC15" s="18">
        <v>8</v>
      </c>
      <c r="AD15" s="18">
        <v>17</v>
      </c>
      <c r="AE15" s="17">
        <v>68</v>
      </c>
      <c r="AF15" s="17">
        <v>66</v>
      </c>
    </row>
    <row r="16" spans="1:32" ht="25.5" customHeight="1">
      <c r="A16" s="4">
        <v>14</v>
      </c>
      <c r="B16" s="21" t="s">
        <v>141</v>
      </c>
      <c r="C16" s="6" t="s">
        <v>267</v>
      </c>
      <c r="D16" s="6" t="s">
        <v>10</v>
      </c>
      <c r="E16" s="6" t="s">
        <v>351</v>
      </c>
      <c r="F16" s="6" t="s">
        <v>232</v>
      </c>
      <c r="G16" s="6" t="s">
        <v>332</v>
      </c>
      <c r="H16" s="6" t="s">
        <v>31</v>
      </c>
      <c r="I16" s="6" t="s">
        <v>195</v>
      </c>
      <c r="J16" s="6" t="s">
        <v>61</v>
      </c>
      <c r="K16" s="6" t="s">
        <v>296</v>
      </c>
      <c r="L16" s="6" t="s">
        <v>303</v>
      </c>
      <c r="M16" s="6" t="s">
        <v>23</v>
      </c>
      <c r="N16" s="6" t="s">
        <v>73</v>
      </c>
      <c r="O16" s="6" t="s">
        <v>31</v>
      </c>
      <c r="P16" s="5"/>
      <c r="Q16" s="6" t="s">
        <v>324</v>
      </c>
      <c r="R16" s="6" t="s">
        <v>103</v>
      </c>
      <c r="S16" s="6" t="s">
        <v>45</v>
      </c>
      <c r="T16" s="6" t="s">
        <v>261</v>
      </c>
      <c r="U16" s="6" t="s">
        <v>356</v>
      </c>
      <c r="V16" s="6" t="s">
        <v>71</v>
      </c>
      <c r="W16" s="6" t="s">
        <v>367</v>
      </c>
      <c r="X16" s="6" t="s">
        <v>46</v>
      </c>
      <c r="Y16" s="17">
        <v>59</v>
      </c>
      <c r="Z16" s="17">
        <v>160</v>
      </c>
      <c r="AA16" s="18">
        <v>42</v>
      </c>
      <c r="AB16" s="18">
        <v>17</v>
      </c>
      <c r="AC16" s="18">
        <v>8</v>
      </c>
      <c r="AD16" s="18">
        <v>17</v>
      </c>
      <c r="AE16" s="17">
        <v>71</v>
      </c>
      <c r="AF16" s="17">
        <v>67</v>
      </c>
    </row>
    <row r="17" spans="1:32" ht="25.5" customHeight="1">
      <c r="A17" s="4">
        <v>15</v>
      </c>
      <c r="B17" s="21" t="s">
        <v>247</v>
      </c>
      <c r="C17" s="6" t="s">
        <v>428</v>
      </c>
      <c r="D17" s="6" t="s">
        <v>162</v>
      </c>
      <c r="E17" s="6" t="s">
        <v>317</v>
      </c>
      <c r="F17" s="6" t="s">
        <v>413</v>
      </c>
      <c r="G17" s="6" t="s">
        <v>5</v>
      </c>
      <c r="H17" s="6" t="s">
        <v>249</v>
      </c>
      <c r="I17" s="6" t="s">
        <v>71</v>
      </c>
      <c r="J17" s="6" t="s">
        <v>6</v>
      </c>
      <c r="K17" s="6" t="s">
        <v>263</v>
      </c>
      <c r="L17" s="6" t="s">
        <v>14</v>
      </c>
      <c r="M17" s="6" t="s">
        <v>309</v>
      </c>
      <c r="N17" s="6" t="s">
        <v>404</v>
      </c>
      <c r="O17" s="6" t="s">
        <v>369</v>
      </c>
      <c r="P17" s="6" t="s">
        <v>241</v>
      </c>
      <c r="Q17" s="5"/>
      <c r="R17" s="6" t="s">
        <v>289</v>
      </c>
      <c r="S17" s="6" t="s">
        <v>361</v>
      </c>
      <c r="T17" s="6" t="s">
        <v>103</v>
      </c>
      <c r="U17" s="6" t="s">
        <v>334</v>
      </c>
      <c r="V17" s="6" t="s">
        <v>30</v>
      </c>
      <c r="W17" s="6" t="s">
        <v>341</v>
      </c>
      <c r="X17" s="6" t="s">
        <v>280</v>
      </c>
      <c r="Y17" s="17">
        <v>58</v>
      </c>
      <c r="Z17" s="17">
        <v>174</v>
      </c>
      <c r="AA17" s="18">
        <v>42</v>
      </c>
      <c r="AB17" s="18">
        <v>17</v>
      </c>
      <c r="AC17" s="18">
        <v>7</v>
      </c>
      <c r="AD17" s="18">
        <v>18</v>
      </c>
      <c r="AE17" s="17">
        <v>74</v>
      </c>
      <c r="AF17" s="17">
        <v>73</v>
      </c>
    </row>
    <row r="18" spans="1:32" ht="25.5" customHeight="1">
      <c r="A18" s="4">
        <v>16</v>
      </c>
      <c r="B18" s="21" t="s">
        <v>440</v>
      </c>
      <c r="C18" s="6" t="s">
        <v>402</v>
      </c>
      <c r="D18" s="6" t="s">
        <v>9</v>
      </c>
      <c r="E18" s="6" t="s">
        <v>76</v>
      </c>
      <c r="F18" s="6" t="s">
        <v>390</v>
      </c>
      <c r="G18" s="6" t="s">
        <v>197</v>
      </c>
      <c r="H18" s="6" t="s">
        <v>416</v>
      </c>
      <c r="I18" s="6" t="s">
        <v>375</v>
      </c>
      <c r="J18" s="6" t="s">
        <v>351</v>
      </c>
      <c r="K18" s="6" t="s">
        <v>431</v>
      </c>
      <c r="L18" s="6" t="s">
        <v>92</v>
      </c>
      <c r="M18" s="6" t="s">
        <v>299</v>
      </c>
      <c r="N18" s="6" t="s">
        <v>387</v>
      </c>
      <c r="O18" s="6" t="s">
        <v>354</v>
      </c>
      <c r="P18" s="6" t="s">
        <v>104</v>
      </c>
      <c r="Q18" s="6" t="s">
        <v>288</v>
      </c>
      <c r="R18" s="5"/>
      <c r="S18" s="6" t="s">
        <v>13</v>
      </c>
      <c r="T18" s="6" t="s">
        <v>338</v>
      </c>
      <c r="U18" s="6" t="s">
        <v>312</v>
      </c>
      <c r="V18" s="6" t="s">
        <v>277</v>
      </c>
      <c r="W18" s="6" t="s">
        <v>326</v>
      </c>
      <c r="X18" s="6" t="s">
        <v>102</v>
      </c>
      <c r="Y18" s="17">
        <v>58</v>
      </c>
      <c r="Z18" s="17">
        <v>169</v>
      </c>
      <c r="AA18" s="18">
        <v>42</v>
      </c>
      <c r="AB18" s="18">
        <v>16</v>
      </c>
      <c r="AC18" s="18">
        <v>10</v>
      </c>
      <c r="AD18" s="18">
        <v>16</v>
      </c>
      <c r="AE18" s="17">
        <v>78</v>
      </c>
      <c r="AF18" s="17">
        <v>85</v>
      </c>
    </row>
    <row r="19" spans="1:32" ht="25.5" customHeight="1">
      <c r="A19" s="4">
        <v>17</v>
      </c>
      <c r="B19" s="21" t="s">
        <v>119</v>
      </c>
      <c r="C19" s="6" t="s">
        <v>70</v>
      </c>
      <c r="D19" s="6" t="s">
        <v>217</v>
      </c>
      <c r="E19" s="6" t="s">
        <v>28</v>
      </c>
      <c r="F19" s="6" t="s">
        <v>8</v>
      </c>
      <c r="G19" s="6" t="s">
        <v>198</v>
      </c>
      <c r="H19" s="6" t="s">
        <v>155</v>
      </c>
      <c r="I19" s="6" t="s">
        <v>78</v>
      </c>
      <c r="J19" s="6" t="s">
        <v>235</v>
      </c>
      <c r="K19" s="6" t="s">
        <v>170</v>
      </c>
      <c r="L19" s="6" t="s">
        <v>87</v>
      </c>
      <c r="M19" s="6" t="s">
        <v>196</v>
      </c>
      <c r="N19" s="6" t="s">
        <v>298</v>
      </c>
      <c r="O19" s="6" t="s">
        <v>258</v>
      </c>
      <c r="P19" s="6" t="s">
        <v>46</v>
      </c>
      <c r="Q19" s="6" t="s">
        <v>362</v>
      </c>
      <c r="R19" s="6" t="s">
        <v>2</v>
      </c>
      <c r="S19" s="5"/>
      <c r="T19" s="6" t="s">
        <v>432</v>
      </c>
      <c r="U19" s="6" t="s">
        <v>399</v>
      </c>
      <c r="V19" s="6" t="s">
        <v>406</v>
      </c>
      <c r="W19" s="6" t="s">
        <v>28</v>
      </c>
      <c r="X19" s="6" t="s">
        <v>10</v>
      </c>
      <c r="Y19" s="17">
        <v>56</v>
      </c>
      <c r="Z19" s="17">
        <v>161</v>
      </c>
      <c r="AA19" s="18">
        <v>42</v>
      </c>
      <c r="AB19" s="18">
        <v>17</v>
      </c>
      <c r="AC19" s="18">
        <v>5</v>
      </c>
      <c r="AD19" s="18">
        <v>20</v>
      </c>
      <c r="AE19" s="17">
        <v>67</v>
      </c>
      <c r="AF19" s="17">
        <v>70</v>
      </c>
    </row>
    <row r="20" spans="1:32" ht="25.5" customHeight="1">
      <c r="A20" s="4">
        <v>18</v>
      </c>
      <c r="B20" s="21" t="s">
        <v>438</v>
      </c>
      <c r="C20" s="6" t="s">
        <v>237</v>
      </c>
      <c r="D20" s="6" t="s">
        <v>405</v>
      </c>
      <c r="E20" s="6" t="s">
        <v>259</v>
      </c>
      <c r="F20" s="6" t="s">
        <v>159</v>
      </c>
      <c r="G20" s="6" t="s">
        <v>47</v>
      </c>
      <c r="H20" s="6" t="s">
        <v>23</v>
      </c>
      <c r="I20" s="6" t="s">
        <v>270</v>
      </c>
      <c r="J20" s="6" t="s">
        <v>92</v>
      </c>
      <c r="K20" s="6" t="s">
        <v>322</v>
      </c>
      <c r="L20" s="6" t="s">
        <v>4</v>
      </c>
      <c r="M20" s="6" t="s">
        <v>242</v>
      </c>
      <c r="N20" s="6" t="s">
        <v>88</v>
      </c>
      <c r="O20" s="6" t="s">
        <v>86</v>
      </c>
      <c r="P20" s="6" t="s">
        <v>232</v>
      </c>
      <c r="Q20" s="6" t="s">
        <v>104</v>
      </c>
      <c r="R20" s="6" t="s">
        <v>337</v>
      </c>
      <c r="S20" s="6" t="s">
        <v>432</v>
      </c>
      <c r="T20" s="5"/>
      <c r="U20" s="6" t="s">
        <v>388</v>
      </c>
      <c r="V20" s="6" t="s">
        <v>56</v>
      </c>
      <c r="W20" s="6" t="s">
        <v>368</v>
      </c>
      <c r="X20" s="6" t="s">
        <v>280</v>
      </c>
      <c r="Y20" s="17">
        <v>53</v>
      </c>
      <c r="Z20" s="17">
        <v>165</v>
      </c>
      <c r="AA20" s="18">
        <v>42</v>
      </c>
      <c r="AB20" s="18">
        <v>13</v>
      </c>
      <c r="AC20" s="18">
        <v>14</v>
      </c>
      <c r="AD20" s="18">
        <v>15</v>
      </c>
      <c r="AE20" s="17">
        <v>68</v>
      </c>
      <c r="AF20" s="17">
        <v>81</v>
      </c>
    </row>
    <row r="21" spans="1:32" ht="25.5" customHeight="1">
      <c r="A21" s="4">
        <v>19</v>
      </c>
      <c r="B21" s="19" t="s">
        <v>138</v>
      </c>
      <c r="C21" s="6" t="s">
        <v>287</v>
      </c>
      <c r="D21" s="6" t="s">
        <v>335</v>
      </c>
      <c r="E21" s="6" t="s">
        <v>418</v>
      </c>
      <c r="F21" s="6" t="s">
        <v>278</v>
      </c>
      <c r="G21" s="6" t="s">
        <v>65</v>
      </c>
      <c r="H21" s="6" t="s">
        <v>293</v>
      </c>
      <c r="I21" s="6" t="s">
        <v>280</v>
      </c>
      <c r="J21" s="6" t="s">
        <v>255</v>
      </c>
      <c r="K21" s="6" t="s">
        <v>301</v>
      </c>
      <c r="L21" s="6" t="s">
        <v>365</v>
      </c>
      <c r="M21" s="6" t="s">
        <v>52</v>
      </c>
      <c r="N21" s="6" t="s">
        <v>251</v>
      </c>
      <c r="O21" s="6" t="s">
        <v>412</v>
      </c>
      <c r="P21" s="6" t="s">
        <v>355</v>
      </c>
      <c r="Q21" s="6" t="s">
        <v>227</v>
      </c>
      <c r="R21" s="6" t="s">
        <v>313</v>
      </c>
      <c r="S21" s="6" t="s">
        <v>398</v>
      </c>
      <c r="T21" s="6" t="s">
        <v>389</v>
      </c>
      <c r="U21" s="5"/>
      <c r="V21" s="6" t="s">
        <v>327</v>
      </c>
      <c r="W21" s="6" t="s">
        <v>377</v>
      </c>
      <c r="X21" s="6" t="s">
        <v>306</v>
      </c>
      <c r="Y21" s="17">
        <v>52</v>
      </c>
      <c r="Z21" s="17">
        <v>158</v>
      </c>
      <c r="AA21" s="18">
        <v>42</v>
      </c>
      <c r="AB21" s="18">
        <v>16</v>
      </c>
      <c r="AC21" s="18">
        <v>4</v>
      </c>
      <c r="AD21" s="18">
        <v>22</v>
      </c>
      <c r="AE21" s="17">
        <v>96</v>
      </c>
      <c r="AF21" s="17">
        <v>113</v>
      </c>
    </row>
    <row r="22" spans="1:32" ht="25.5" customHeight="1">
      <c r="A22" s="4">
        <v>20</v>
      </c>
      <c r="B22" s="21" t="s">
        <v>434</v>
      </c>
      <c r="C22" s="6" t="s">
        <v>107</v>
      </c>
      <c r="D22" s="6" t="s">
        <v>213</v>
      </c>
      <c r="E22" s="6" t="s">
        <v>373</v>
      </c>
      <c r="F22" s="6" t="s">
        <v>408</v>
      </c>
      <c r="G22" s="6" t="s">
        <v>302</v>
      </c>
      <c r="H22" s="6" t="s">
        <v>302</v>
      </c>
      <c r="I22" s="6" t="s">
        <v>17</v>
      </c>
      <c r="J22" s="6" t="s">
        <v>56</v>
      </c>
      <c r="K22" s="6" t="s">
        <v>254</v>
      </c>
      <c r="L22" s="6" t="s">
        <v>104</v>
      </c>
      <c r="M22" s="6" t="s">
        <v>147</v>
      </c>
      <c r="N22" s="6" t="s">
        <v>314</v>
      </c>
      <c r="O22" s="6" t="s">
        <v>233</v>
      </c>
      <c r="P22" s="6" t="s">
        <v>72</v>
      </c>
      <c r="Q22" s="6" t="s">
        <v>29</v>
      </c>
      <c r="R22" s="6" t="s">
        <v>276</v>
      </c>
      <c r="S22" s="6" t="s">
        <v>405</v>
      </c>
      <c r="T22" s="6" t="s">
        <v>55</v>
      </c>
      <c r="U22" s="6" t="s">
        <v>328</v>
      </c>
      <c r="V22" s="5"/>
      <c r="W22" s="6" t="s">
        <v>49</v>
      </c>
      <c r="X22" s="6" t="s">
        <v>266</v>
      </c>
      <c r="Y22" s="17">
        <v>46</v>
      </c>
      <c r="Z22" s="17">
        <v>157</v>
      </c>
      <c r="AA22" s="18">
        <v>42</v>
      </c>
      <c r="AB22" s="18">
        <v>13</v>
      </c>
      <c r="AC22" s="18">
        <v>7</v>
      </c>
      <c r="AD22" s="18">
        <v>22</v>
      </c>
      <c r="AE22" s="17">
        <v>68</v>
      </c>
      <c r="AF22" s="17">
        <v>92</v>
      </c>
    </row>
    <row r="23" spans="1:32" ht="25.5" customHeight="1">
      <c r="A23" s="4">
        <v>21</v>
      </c>
      <c r="B23" s="21" t="s">
        <v>246</v>
      </c>
      <c r="C23" s="6" t="s">
        <v>261</v>
      </c>
      <c r="D23" s="6" t="s">
        <v>48</v>
      </c>
      <c r="E23" s="6" t="s">
        <v>173</v>
      </c>
      <c r="F23" s="6" t="s">
        <v>26</v>
      </c>
      <c r="G23" s="6" t="s">
        <v>346</v>
      </c>
      <c r="H23" s="6" t="s">
        <v>170</v>
      </c>
      <c r="I23" s="6" t="s">
        <v>187</v>
      </c>
      <c r="J23" s="6" t="s">
        <v>265</v>
      </c>
      <c r="K23" s="6" t="s">
        <v>168</v>
      </c>
      <c r="L23" s="6" t="s">
        <v>380</v>
      </c>
      <c r="M23" s="6" t="s">
        <v>36</v>
      </c>
      <c r="N23" s="6" t="s">
        <v>275</v>
      </c>
      <c r="O23" s="6" t="s">
        <v>421</v>
      </c>
      <c r="P23" s="6" t="s">
        <v>366</v>
      </c>
      <c r="Q23" s="6" t="s">
        <v>340</v>
      </c>
      <c r="R23" s="6" t="s">
        <v>325</v>
      </c>
      <c r="S23" s="6" t="s">
        <v>3</v>
      </c>
      <c r="T23" s="6" t="s">
        <v>198</v>
      </c>
      <c r="U23" s="6" t="s">
        <v>376</v>
      </c>
      <c r="V23" s="6" t="s">
        <v>50</v>
      </c>
      <c r="W23" s="5"/>
      <c r="X23" s="6" t="s">
        <v>47</v>
      </c>
      <c r="Y23" s="17">
        <v>41</v>
      </c>
      <c r="Z23" s="17">
        <v>128</v>
      </c>
      <c r="AA23" s="18">
        <v>42</v>
      </c>
      <c r="AB23" s="18">
        <v>11</v>
      </c>
      <c r="AC23" s="18">
        <v>8</v>
      </c>
      <c r="AD23" s="18">
        <v>23</v>
      </c>
      <c r="AE23" s="17">
        <v>59</v>
      </c>
      <c r="AF23" s="17">
        <v>77</v>
      </c>
    </row>
    <row r="24" spans="1:32" ht="25.5" customHeight="1">
      <c r="A24" s="4">
        <v>22</v>
      </c>
      <c r="B24" s="21" t="s">
        <v>245</v>
      </c>
      <c r="C24" s="6" t="s">
        <v>397</v>
      </c>
      <c r="D24" s="6" t="s">
        <v>321</v>
      </c>
      <c r="E24" s="6" t="s">
        <v>352</v>
      </c>
      <c r="F24" s="6" t="s">
        <v>384</v>
      </c>
      <c r="G24" s="6" t="s">
        <v>290</v>
      </c>
      <c r="H24" s="12" t="s">
        <v>410</v>
      </c>
      <c r="I24" s="6" t="s">
        <v>61</v>
      </c>
      <c r="J24" s="6" t="s">
        <v>102</v>
      </c>
      <c r="K24" s="12" t="s">
        <v>410</v>
      </c>
      <c r="L24" s="6" t="s">
        <v>91</v>
      </c>
      <c r="M24" s="6" t="s">
        <v>21</v>
      </c>
      <c r="N24" s="6" t="s">
        <v>303</v>
      </c>
      <c r="O24" s="6" t="s">
        <v>303</v>
      </c>
      <c r="P24" s="6" t="s">
        <v>45</v>
      </c>
      <c r="Q24" s="6" t="s">
        <v>156</v>
      </c>
      <c r="R24" s="6" t="s">
        <v>101</v>
      </c>
      <c r="S24" s="6" t="s">
        <v>0</v>
      </c>
      <c r="T24" s="6" t="s">
        <v>333</v>
      </c>
      <c r="U24" s="6" t="s">
        <v>307</v>
      </c>
      <c r="V24" s="6" t="s">
        <v>184</v>
      </c>
      <c r="W24" s="6" t="s">
        <v>48</v>
      </c>
      <c r="X24" s="5"/>
      <c r="Y24" s="17">
        <v>38</v>
      </c>
      <c r="Z24" s="17">
        <v>144</v>
      </c>
      <c r="AA24" s="18">
        <v>42</v>
      </c>
      <c r="AB24" s="18">
        <v>10</v>
      </c>
      <c r="AC24" s="18">
        <v>8</v>
      </c>
      <c r="AD24" s="18">
        <v>24</v>
      </c>
      <c r="AE24" s="17">
        <v>62</v>
      </c>
      <c r="AF24" s="17">
        <v>78</v>
      </c>
    </row>
    <row r="25" spans="28:32" ht="25.5" customHeight="1">
      <c r="AB25" s="3">
        <f>SUM(AB3:AB24)</f>
        <v>382</v>
      </c>
      <c r="AC25" s="3">
        <f>SUM(AC3:AC24)</f>
        <v>160</v>
      </c>
      <c r="AD25" s="3">
        <f>SUM(AD3:AD24)</f>
        <v>382</v>
      </c>
      <c r="AE25" s="3">
        <f>SUM(AE3:AE24)</f>
        <v>1581</v>
      </c>
      <c r="AF25" s="3">
        <f>SUM(AF3:AF24)</f>
        <v>1581</v>
      </c>
    </row>
    <row r="26" ht="25.5" customHeight="1"/>
    <row r="27" ht="25.5" customHeight="1"/>
    <row r="28" ht="25.5" customHeight="1"/>
    <row r="29" ht="25.5" customHeight="1"/>
  </sheetData>
  <sheetProtection/>
  <printOptions/>
  <pageMargins left="0.34" right="0.38" top="0.78" bottom="0.59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Alexendr</cp:lastModifiedBy>
  <cp:lastPrinted>2014-09-30T11:58:09Z</cp:lastPrinted>
  <dcterms:created xsi:type="dcterms:W3CDTF">2006-11-28T14:43:51Z</dcterms:created>
  <dcterms:modified xsi:type="dcterms:W3CDTF">2014-10-01T16:01:41Z</dcterms:modified>
  <cp:category/>
  <cp:version/>
  <cp:contentType/>
  <cp:contentStatus/>
</cp:coreProperties>
</file>